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plusData\Export\"/>
    </mc:Choice>
  </mc:AlternateContent>
  <bookViews>
    <workbookView xWindow="0" yWindow="0" windowWidth="0" windowHeight="0"/>
  </bookViews>
  <sheets>
    <sheet name="Rekapitulace stavby" sheetId="1" r:id="rId1"/>
    <sheet name="01 - Sborník" sheetId="2" r:id="rId2"/>
    <sheet name="02 - ÚRS" sheetId="3" r:id="rId3"/>
    <sheet name="03 - VRN" sheetId="4" r:id="rId4"/>
  </sheets>
  <definedNames>
    <definedName name="_xlnm.Print_Area" localSheetId="0">'Rekapitulace stavby'!$D$4:$AO$76,'Rekapitulace stavby'!$C$82:$AQ$101</definedName>
    <definedName name="_xlnm.Print_Titles" localSheetId="0">'Rekapitulace stavby'!$92:$92</definedName>
    <definedName name="_xlnm._FilterDatabase" localSheetId="1" hidden="1">'01 - Sborník'!$C$119:$L$146</definedName>
    <definedName name="_xlnm.Print_Area" localSheetId="1">'01 - Sborník'!$C$4:$K$76,'01 - Sborník'!$C$82:$K$101,'01 - Sborník'!$C$107:$L$146</definedName>
    <definedName name="_xlnm.Print_Titles" localSheetId="1">'01 - Sborník'!$119:$119</definedName>
    <definedName name="_xlnm._FilterDatabase" localSheetId="2" hidden="1">'02 - ÚRS'!$C$119:$L$134</definedName>
    <definedName name="_xlnm.Print_Area" localSheetId="2">'02 - ÚRS'!$C$4:$K$76,'02 - ÚRS'!$C$82:$K$101,'02 - ÚRS'!$C$107:$L$134</definedName>
    <definedName name="_xlnm.Print_Titles" localSheetId="2">'02 - ÚRS'!$119:$119</definedName>
    <definedName name="_xlnm._FilterDatabase" localSheetId="3" hidden="1">'03 - VRN'!$C$124:$L$146</definedName>
    <definedName name="_xlnm.Print_Area" localSheetId="3">'03 - VRN'!$C$4:$K$76,'03 - VRN'!$C$82:$K$106,'03 - VRN'!$C$112:$L$146</definedName>
    <definedName name="_xlnm.Print_Titles" localSheetId="3">'03 - VRN'!$124:$124</definedName>
  </definedNames>
  <calcPr/>
</workbook>
</file>

<file path=xl/calcChain.xml><?xml version="1.0" encoding="utf-8"?>
<calcChain xmlns="http://schemas.openxmlformats.org/spreadsheetml/2006/main">
  <c i="4" l="1" r="K41"/>
  <c r="K40"/>
  <c i="1" r="BA97"/>
  <c i="4" r="K39"/>
  <c i="1" r="AZ97"/>
  <c i="4" r="BI145"/>
  <c r="BH145"/>
  <c r="BF145"/>
  <c r="BE145"/>
  <c r="X145"/>
  <c r="V145"/>
  <c r="T145"/>
  <c r="P145"/>
  <c r="BI143"/>
  <c r="BH143"/>
  <c r="BF143"/>
  <c r="BE143"/>
  <c r="X143"/>
  <c r="V143"/>
  <c r="T143"/>
  <c r="P143"/>
  <c r="BI140"/>
  <c r="BH140"/>
  <c r="BF140"/>
  <c r="BE140"/>
  <c r="X140"/>
  <c r="X139"/>
  <c r="V140"/>
  <c r="V139"/>
  <c r="T140"/>
  <c r="T139"/>
  <c r="P140"/>
  <c r="BI137"/>
  <c r="BH137"/>
  <c r="BF137"/>
  <c r="BE137"/>
  <c r="X137"/>
  <c r="X136"/>
  <c r="V137"/>
  <c r="V136"/>
  <c r="T137"/>
  <c r="T136"/>
  <c r="P137"/>
  <c r="BI134"/>
  <c r="BH134"/>
  <c r="BF134"/>
  <c r="BE134"/>
  <c r="X134"/>
  <c r="V134"/>
  <c r="T134"/>
  <c r="P134"/>
  <c r="BI132"/>
  <c r="BH132"/>
  <c r="BF132"/>
  <c r="BE132"/>
  <c r="X132"/>
  <c r="V132"/>
  <c r="T132"/>
  <c r="P132"/>
  <c r="BI130"/>
  <c r="BH130"/>
  <c r="BF130"/>
  <c r="BE130"/>
  <c r="X130"/>
  <c r="V130"/>
  <c r="T130"/>
  <c r="P130"/>
  <c r="BI128"/>
  <c r="BH128"/>
  <c r="BF128"/>
  <c r="BE128"/>
  <c r="X128"/>
  <c r="V128"/>
  <c r="T128"/>
  <c r="P128"/>
  <c r="J122"/>
  <c r="J121"/>
  <c r="F121"/>
  <c r="F119"/>
  <c r="E117"/>
  <c r="K33"/>
  <c r="J92"/>
  <c r="J91"/>
  <c r="F91"/>
  <c r="F89"/>
  <c r="E87"/>
  <c r="J18"/>
  <c r="E18"/>
  <c r="F92"/>
  <c r="J17"/>
  <c r="J12"/>
  <c r="J119"/>
  <c r="E7"/>
  <c r="E115"/>
  <c i="3" r="K41"/>
  <c r="K40"/>
  <c i="1" r="BA96"/>
  <c i="3" r="K39"/>
  <c i="1" r="AZ96"/>
  <c i="3" r="BI133"/>
  <c r="BH133"/>
  <c r="BF133"/>
  <c r="BE133"/>
  <c r="X133"/>
  <c r="V133"/>
  <c r="T133"/>
  <c r="P133"/>
  <c r="BI131"/>
  <c r="BH131"/>
  <c r="BF131"/>
  <c r="BE131"/>
  <c r="X131"/>
  <c r="V131"/>
  <c r="T131"/>
  <c r="P131"/>
  <c r="BI129"/>
  <c r="BH129"/>
  <c r="BF129"/>
  <c r="BE129"/>
  <c r="X129"/>
  <c r="V129"/>
  <c r="T129"/>
  <c r="P129"/>
  <c r="BI127"/>
  <c r="BH127"/>
  <c r="BF127"/>
  <c r="BE127"/>
  <c r="X127"/>
  <c r="V127"/>
  <c r="T127"/>
  <c r="P127"/>
  <c r="BI125"/>
  <c r="BH125"/>
  <c r="BF125"/>
  <c r="BE125"/>
  <c r="X125"/>
  <c r="V125"/>
  <c r="T125"/>
  <c r="P125"/>
  <c r="BI123"/>
  <c r="BH123"/>
  <c r="BF123"/>
  <c r="BE123"/>
  <c r="X123"/>
  <c r="V123"/>
  <c r="T123"/>
  <c r="P123"/>
  <c r="BI121"/>
  <c r="BH121"/>
  <c r="BF121"/>
  <c r="BE121"/>
  <c r="X121"/>
  <c r="V121"/>
  <c r="T121"/>
  <c r="P121"/>
  <c r="J117"/>
  <c r="J116"/>
  <c r="F116"/>
  <c r="F114"/>
  <c r="E112"/>
  <c r="K33"/>
  <c r="J92"/>
  <c r="J91"/>
  <c r="F91"/>
  <c r="F89"/>
  <c r="E87"/>
  <c r="J18"/>
  <c r="E18"/>
  <c r="F117"/>
  <c r="J17"/>
  <c r="J12"/>
  <c r="J89"/>
  <c r="E7"/>
  <c r="E110"/>
  <c i="2" r="K41"/>
  <c r="K40"/>
  <c i="1" r="BA95"/>
  <c i="2" r="K39"/>
  <c i="1" r="AZ95"/>
  <c i="2" r="BI145"/>
  <c r="BH145"/>
  <c r="BF145"/>
  <c r="BE145"/>
  <c r="X145"/>
  <c r="V145"/>
  <c r="T145"/>
  <c r="P145"/>
  <c r="BI143"/>
  <c r="BH143"/>
  <c r="BF143"/>
  <c r="BE143"/>
  <c r="X143"/>
  <c r="V143"/>
  <c r="T143"/>
  <c r="P143"/>
  <c r="BI141"/>
  <c r="BH141"/>
  <c r="BF141"/>
  <c r="BE141"/>
  <c r="X141"/>
  <c r="V141"/>
  <c r="T141"/>
  <c r="P141"/>
  <c r="BI139"/>
  <c r="BH139"/>
  <c r="BF139"/>
  <c r="BE139"/>
  <c r="X139"/>
  <c r="V139"/>
  <c r="T139"/>
  <c r="P139"/>
  <c r="BI137"/>
  <c r="BH137"/>
  <c r="BF137"/>
  <c r="BE137"/>
  <c r="X137"/>
  <c r="V137"/>
  <c r="T137"/>
  <c r="P137"/>
  <c r="BI135"/>
  <c r="BH135"/>
  <c r="BF135"/>
  <c r="BE135"/>
  <c r="X135"/>
  <c r="V135"/>
  <c r="T135"/>
  <c r="P135"/>
  <c r="BI133"/>
  <c r="BH133"/>
  <c r="BF133"/>
  <c r="BE133"/>
  <c r="X133"/>
  <c r="V133"/>
  <c r="T133"/>
  <c r="P133"/>
  <c r="BI131"/>
  <c r="BH131"/>
  <c r="BF131"/>
  <c r="BE131"/>
  <c r="X131"/>
  <c r="V131"/>
  <c r="T131"/>
  <c r="P131"/>
  <c r="BI129"/>
  <c r="BH129"/>
  <c r="BF129"/>
  <c r="BE129"/>
  <c r="X129"/>
  <c r="V129"/>
  <c r="T129"/>
  <c r="P129"/>
  <c r="BI127"/>
  <c r="BH127"/>
  <c r="BF127"/>
  <c r="BE127"/>
  <c r="X127"/>
  <c r="V127"/>
  <c r="T127"/>
  <c r="P127"/>
  <c r="BI125"/>
  <c r="BH125"/>
  <c r="BF125"/>
  <c r="BE125"/>
  <c r="X125"/>
  <c r="V125"/>
  <c r="T125"/>
  <c r="P125"/>
  <c r="BI123"/>
  <c r="BH123"/>
  <c r="BF123"/>
  <c r="BE123"/>
  <c r="X123"/>
  <c r="V123"/>
  <c r="T123"/>
  <c r="P123"/>
  <c r="BI121"/>
  <c r="BH121"/>
  <c r="BF121"/>
  <c r="BE121"/>
  <c r="X121"/>
  <c r="V121"/>
  <c r="T121"/>
  <c r="P121"/>
  <c r="J117"/>
  <c r="J116"/>
  <c r="F116"/>
  <c r="F114"/>
  <c r="E112"/>
  <c r="K33"/>
  <c r="J92"/>
  <c r="J91"/>
  <c r="F91"/>
  <c r="F89"/>
  <c r="E87"/>
  <c r="J18"/>
  <c r="E18"/>
  <c r="F117"/>
  <c r="J17"/>
  <c r="J12"/>
  <c r="J114"/>
  <c r="E7"/>
  <c r="E110"/>
  <c i="1" r="L90"/>
  <c r="AM90"/>
  <c r="AM89"/>
  <c r="L89"/>
  <c r="AM87"/>
  <c r="L87"/>
  <c r="L85"/>
  <c r="L84"/>
  <c i="4" r="R132"/>
  <c r="R128"/>
  <c i="3" r="BK133"/>
  <c r="Q131"/>
  <c r="Q123"/>
  <c r="Q121"/>
  <c i="2" r="R143"/>
  <c r="Q133"/>
  <c r="R131"/>
  <c r="R127"/>
  <c r="R125"/>
  <c i="1" r="AK29"/>
  <c r="AU94"/>
  <c i="4" r="Q145"/>
  <c r="R140"/>
  <c r="R137"/>
  <c r="Q137"/>
  <c i="3" r="R129"/>
  <c r="Q127"/>
  <c r="R125"/>
  <c r="R123"/>
  <c i="2" r="Q145"/>
  <c r="R141"/>
  <c r="R139"/>
  <c r="Q137"/>
  <c r="Q131"/>
  <c r="Q127"/>
  <c r="R123"/>
  <c r="R121"/>
  <c i="4" r="R145"/>
  <c r="Q143"/>
  <c r="Q140"/>
  <c r="Q134"/>
  <c r="Q132"/>
  <c r="R130"/>
  <c r="Q128"/>
  <c i="3" r="R133"/>
  <c r="K133"/>
  <c r="R121"/>
  <c i="2" r="R145"/>
  <c r="Q143"/>
  <c r="R137"/>
  <c r="R135"/>
  <c r="R133"/>
  <c r="Q129"/>
  <c r="Q125"/>
  <c r="Q123"/>
  <c i="4" r="R143"/>
  <c r="R134"/>
  <c r="Q130"/>
  <c i="3" r="Q133"/>
  <c r="R131"/>
  <c r="Q129"/>
  <c r="R127"/>
  <c r="Q125"/>
  <c i="2" r="Q141"/>
  <c r="Q139"/>
  <c r="Q135"/>
  <c r="R129"/>
  <c r="Q121"/>
  <c i="4" r="BK145"/>
  <c r="BK143"/>
  <c r="K140"/>
  <c r="BG140"/>
  <c r="BK137"/>
  <c r="BK136"/>
  <c r="K136"/>
  <c r="K99"/>
  <c r="K132"/>
  <c r="BG132"/>
  <c r="BK130"/>
  <c r="BK128"/>
  <c i="3" r="K129"/>
  <c r="BG129"/>
  <c r="BK123"/>
  <c i="2" r="BK145"/>
  <c r="BK143"/>
  <c r="BK133"/>
  <c i="3" r="BK127"/>
  <c i="2" r="BK125"/>
  <c i="4" r="K134"/>
  <c r="BG134"/>
  <c i="3" r="K131"/>
  <c r="BG131"/>
  <c i="2" r="BK139"/>
  <c r="K131"/>
  <c r="BG131"/>
  <c r="BK129"/>
  <c r="BK123"/>
  <c i="3" r="K125"/>
  <c r="BG125"/>
  <c r="K121"/>
  <c r="BG121"/>
  <c i="2" r="K141"/>
  <c r="BG141"/>
  <c r="BK137"/>
  <c r="BK135"/>
  <c r="BK127"/>
  <c r="BK121"/>
  <c l="1" r="Q120"/>
  <c r="I96"/>
  <c r="K31"/>
  <c i="1" r="AS95"/>
  <c i="3" r="X120"/>
  <c i="4" r="V127"/>
  <c r="X127"/>
  <c r="Q127"/>
  <c r="R127"/>
  <c r="V142"/>
  <c i="2" r="V120"/>
  <c i="3" r="R120"/>
  <c r="J96"/>
  <c r="K32"/>
  <c i="1" r="AT96"/>
  <c i="4" r="Q142"/>
  <c r="I101"/>
  <c i="2" r="T120"/>
  <c i="1" r="AW95"/>
  <c i="2" r="X120"/>
  <c i="3" r="T120"/>
  <c i="1" r="AW96"/>
  <c i="3" r="V120"/>
  <c i="4" r="X142"/>
  <c i="2" r="R120"/>
  <c r="J96"/>
  <c r="K32"/>
  <c i="1" r="AT95"/>
  <c i="3" r="Q120"/>
  <c r="I96"/>
  <c r="K31"/>
  <c i="1" r="AS96"/>
  <c i="4" r="T127"/>
  <c r="BK142"/>
  <c r="K142"/>
  <c r="K101"/>
  <c r="T142"/>
  <c r="R142"/>
  <c r="J101"/>
  <c i="2" r="E85"/>
  <c r="J89"/>
  <c i="4" r="J89"/>
  <c i="3" r="J114"/>
  <c i="4" r="F122"/>
  <c r="Q136"/>
  <c r="I99"/>
  <c r="R136"/>
  <c r="J99"/>
  <c r="R139"/>
  <c r="J100"/>
  <c i="2" r="F92"/>
  <c i="3" r="BG133"/>
  <c r="E85"/>
  <c r="F92"/>
  <c i="4" r="E85"/>
  <c r="Q139"/>
  <c r="I100"/>
  <c i="2" r="F37"/>
  <c i="1" r="BB95"/>
  <c i="3" r="F37"/>
  <c i="1" r="BB96"/>
  <c i="4" r="F38"/>
  <c i="1" r="BC97"/>
  <c i="2" r="F38"/>
  <c i="1" r="BC95"/>
  <c i="3" r="K37"/>
  <c i="1" r="AX96"/>
  <c i="3" r="F40"/>
  <c i="1" r="BE96"/>
  <c i="4" r="F37"/>
  <c i="1" r="BB97"/>
  <c i="2" r="K123"/>
  <c r="BG123"/>
  <c r="BK131"/>
  <c r="K137"/>
  <c r="BG137"/>
  <c r="K143"/>
  <c r="BG143"/>
  <c i="3" r="BK131"/>
  <c i="4" r="K130"/>
  <c r="BG130"/>
  <c r="BK134"/>
  <c r="K145"/>
  <c r="BG145"/>
  <c i="3" r="K123"/>
  <c r="BG123"/>
  <c r="BK129"/>
  <c i="4" r="K128"/>
  <c r="BG128"/>
  <c r="K137"/>
  <c r="BG137"/>
  <c i="2" r="K129"/>
  <c r="BG129"/>
  <c r="BK141"/>
  <c i="4" r="K38"/>
  <c i="1" r="AY97"/>
  <c i="3" r="F41"/>
  <c i="1" r="BF96"/>
  <c i="4" r="F40"/>
  <c i="1" r="BE97"/>
  <c i="3" r="K38"/>
  <c i="1" r="AY96"/>
  <c i="4" r="F41"/>
  <c i="1" r="BF97"/>
  <c i="2" r="F40"/>
  <c i="1" r="BE95"/>
  <c i="2" r="K38"/>
  <c i="1" r="AY95"/>
  <c i="3" r="F38"/>
  <c i="1" r="BC96"/>
  <c i="2" r="F41"/>
  <c i="1" r="BF95"/>
  <c i="4" r="K37"/>
  <c i="1" r="AX97"/>
  <c i="2" r="K37"/>
  <c i="1" r="AX95"/>
  <c i="2" r="K121"/>
  <c r="BG121"/>
  <c r="K125"/>
  <c r="BG125"/>
  <c r="K133"/>
  <c r="BG133"/>
  <c r="K139"/>
  <c r="BG139"/>
  <c r="K145"/>
  <c r="BG145"/>
  <c i="4" r="K143"/>
  <c r="BG143"/>
  <c i="2" r="K127"/>
  <c r="BG127"/>
  <c i="3" r="BK121"/>
  <c r="BK125"/>
  <c i="4" r="BK132"/>
  <c r="BK140"/>
  <c r="BK139"/>
  <c r="K139"/>
  <c r="K100"/>
  <c i="2" r="K135"/>
  <c r="BG135"/>
  <c i="3" r="K127"/>
  <c r="BG127"/>
  <c i="4" l="1" r="R126"/>
  <c r="R125"/>
  <c r="J96"/>
  <c r="K32"/>
  <c i="1" r="AT97"/>
  <c i="4" r="X126"/>
  <c r="X125"/>
  <c r="Q126"/>
  <c r="I97"/>
  <c r="V126"/>
  <c r="V125"/>
  <c r="T126"/>
  <c r="T125"/>
  <c i="1" r="AW97"/>
  <c i="4" r="J98"/>
  <c r="I98"/>
  <c i="2" r="BK120"/>
  <c r="K120"/>
  <c r="K96"/>
  <c r="K30"/>
  <c i="4" r="BK127"/>
  <c r="K127"/>
  <c r="K98"/>
  <c i="3" r="BK120"/>
  <c r="K120"/>
  <c r="K96"/>
  <c i="1" r="AT94"/>
  <c r="AK28"/>
  <c r="BE94"/>
  <c r="BA94"/>
  <c i="2" r="K34"/>
  <c i="1" r="AG95"/>
  <c i="4" r="F39"/>
  <c i="1" r="BD97"/>
  <c i="2" r="F39"/>
  <c i="1" r="BD95"/>
  <c r="AV95"/>
  <c r="BF94"/>
  <c r="W38"/>
  <c r="BC94"/>
  <c r="W35"/>
  <c r="AW94"/>
  <c i="3" r="F39"/>
  <c i="1" r="BD96"/>
  <c r="AV97"/>
  <c r="AV96"/>
  <c i="3" r="K101"/>
  <c i="1" r="BB94"/>
  <c r="AX94"/>
  <c r="AK34"/>
  <c i="4" l="1" r="Q125"/>
  <c r="I96"/>
  <c r="K31"/>
  <c i="1" r="AS97"/>
  <c i="3" r="K30"/>
  <c i="4" r="J97"/>
  <c i="2" r="K43"/>
  <c i="4" r="BK126"/>
  <c r="K126"/>
  <c r="K97"/>
  <c i="1" r="AN95"/>
  <c r="BD94"/>
  <c r="W36"/>
  <c r="AY94"/>
  <c r="AK35"/>
  <c r="W37"/>
  <c r="AS94"/>
  <c r="AK27"/>
  <c r="W34"/>
  <c i="2" r="K101"/>
  <c i="3" r="K34"/>
  <c i="1" r="AG96"/>
  <c r="AN96"/>
  <c i="4" l="1" r="BK125"/>
  <c r="K125"/>
  <c r="K96"/>
  <c i="3" r="K43"/>
  <c i="1" r="AZ94"/>
  <c r="AV94"/>
  <c i="4" r="K106"/>
  <c l="1" r="K30"/>
  <c r="K34"/>
  <c i="1" r="AG97"/>
  <c r="AN97"/>
  <c i="4" l="1" r="K43"/>
  <c i="1" r="AG94"/>
  <c r="AK26"/>
  <c r="AK31"/>
  <c r="AK40"/>
  <c l="1" r="AN94"/>
  <c r="AG101"/>
  <c r="AN101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<sst xmlns="http://schemas.openxmlformats.org/spreadsheetml/2006/main">
  <si>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</si>
  <si>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</si>
  <si>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</si>
  <si>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</si>
  <si>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</si>
  <si>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True</t>
  </si>
  <si>
    <t>{e58c5d82-50f4-4400-a9b5-191c60ad40eb}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</si>
  <si>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</si>
  <si>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</si>
  <si>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</si>
  <si>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</si>
  <si>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</si>
  <si>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0,001</t>
  </si>
  <si>
    <t>Kód:</t>
  </si>
  <si>
    <t>2020/16</t>
  </si>
  <si>
    <t>Stavba:</t>
  </si>
  <si>
    <t>Oprava kabelizace M. Budějovice - Blížkovice</t>
  </si>
  <si>
    <t>KSO:</t>
  </si>
  <si>
    <t>CC-CZ:</t>
  </si>
  <si>
    <t>Místo:</t>
  </si>
  <si>
    <t xml:space="preserve"> </t>
  </si>
  <si>
    <t>Datum:</t>
  </si>
  <si>
    <t>26. 10. 2020</t>
  </si>
  <si>
    <t>Zadavatel:</t>
  </si>
  <si>
    <t>IČ:</t>
  </si>
  <si>
    <t>70990234</t>
  </si>
  <si>
    <t>Správa železniční dopravní cesty, s.o.</t>
  </si>
  <si>
    <t>DIČ:</t>
  </si>
  <si>
    <t>Zhotovitel:</t>
  </si>
  <si>
    <t>Projektant:</t>
  </si>
  <si>
    <t>Zpracovatel:</t>
  </si>
  <si>
    <t>Poznámka:</t>
  </si>
  <si>
    <t>Náklady z rozpočtů</t>
  </si>
  <si>
    <t>Materiál</t>
  </si>
  <si>
    <t>Montáž</t>
  </si>
  <si>
    <t>Ostatní náklady ze souhrnného listu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</si>
  <si>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</si>
  <si>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</si>
  <si>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</si>
  <si>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</si>
  <si>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</si>
  <si>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</si>
  <si>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</si>
  <si>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</si>
  <si>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</si>
  <si>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</si>
  <si>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</si>
  <si>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</si>
  <si>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</si>
  <si>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</si>
  <si>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</si>
  <si>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</si>
  <si>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</si>
  <si>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</si>
  <si>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</si>
  <si>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</si>
  <si>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</si>
  <si>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</si>
  <si>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</si>
  <si>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</si>
  <si>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</si>
  <si>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</si>
  <si>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Materiál [CZK]</t>
  </si>
  <si>
    <t>z toho Montáž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</si>
  <si>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</si>
  <si>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</si>
  <si>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</si>
  <si>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</si>
  <si>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</si>
  <si>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</si>
  <si>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</si>
  <si>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</si>
  <si>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</si>
  <si>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</si>
  <si>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</si>
  <si>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</si>
  <si>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</si>
  <si>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D</t>
  </si>
  <si>
    <t>0</t>
  </si>
  <si>
    <t>###NOIMPORT###</t>
  </si>
  <si>
    <t>IMPORT</t>
  </si>
  <si>
    <t>{00000000-0000-0000-0000-000000000000}</t>
  </si>
  <si>
    <t>/</t>
  </si>
  <si>
    <t>01</t>
  </si>
  <si>
    <t>Sborník</t>
  </si>
  <si>
    <t>STA</t>
  </si>
  <si>
    <t>1</t>
  </si>
  <si>
    <t>{182a8596-cbbf-4f13-a7ff-66f01c656bb3}</t>
  </si>
  <si>
    <t>2</t>
  </si>
  <si>
    <t>02</t>
  </si>
  <si>
    <t>ÚRS</t>
  </si>
  <si>
    <t>{fb206821-47e3-4460-b59d-2ee236f850bc}</t>
  </si>
  <si>
    <t>03</t>
  </si>
  <si>
    <t>VRN</t>
  </si>
  <si>
    <t>{fbc556ad-c1d9-44de-963a-f9a266ace1fb}</t>
  </si>
  <si>
    <t>2) Ostatní náklady ze souhrnného listu</t>
  </si>
  <si>
    <t>Procent. zadání_x000d_
[% nákladů rozpočtu]</t>
  </si>
  <si>
    <t>Zařazení nákladů</t>
  </si>
  <si>
    <t>Celkové náklady za stavbu 1) + 2)</t>
  </si>
  <si>
    <t>KRYCÍ LIST SOUPISU PRACÍ</t>
  </si>
  <si>
    <t>Objekt:</t>
  </si>
  <si>
    <t>01 - Sborník</t>
  </si>
  <si>
    <t>Náklady z rozpočtu</t>
  </si>
  <si>
    <t>Ostatní náklady</t>
  </si>
  <si>
    <t>REKAPITULACE ČLENĚNÍ SOUPISU PRACÍ</t>
  </si>
  <si>
    <t>Kód dílu - Popis</t>
  </si>
  <si>
    <t>Materiál [CZK]</t>
  </si>
  <si>
    <t>Montáž [CZK]</t>
  </si>
  <si>
    <t>Cena celkem [CZK]</t>
  </si>
  <si>
    <t>1) Náklady ze soupisu prací</t>
  </si>
  <si>
    <t>-1</t>
  </si>
  <si>
    <t>2) Ostatní náklady</t>
  </si>
  <si>
    <t>SOUPIS PRACÍ</t>
  </si>
  <si>
    <t>PČ</t>
  </si>
  <si>
    <t>MJ</t>
  </si>
  <si>
    <t>Množství</t>
  </si>
  <si>
    <t>J. materiál [CZK]</t>
  </si>
  <si>
    <t>J. montáž [CZK]</t>
  </si>
  <si>
    <t>Cenová soustava</t>
  </si>
  <si>
    <t>J.cena [CZK]</t>
  </si>
  <si>
    <t>Materiál celkem [CZK]</t>
  </si>
  <si>
    <t>Montáž celkem [CZK]</t>
  </si>
  <si>
    <t>J. Nh [h]</t>
  </si>
  <si>
    <t>Nh celkem [h]</t>
  </si>
  <si>
    <t>J. hmotnost [t]</t>
  </si>
  <si>
    <t>Hmotnost celkem [t]</t>
  </si>
  <si>
    <t>J. suť [t]</t>
  </si>
  <si>
    <t>Suť Celkem [t]</t>
  </si>
  <si>
    <t>Dodavatel</t>
  </si>
  <si>
    <t>Náklady soupisu celkem</t>
  </si>
  <si>
    <t>K</t>
  </si>
  <si>
    <t>7590525178</t>
  </si>
  <si>
    <t>Montáž kabelu úložného volně uloženého s jádrem 0,8 mm TCEKE do 50 XN</t>
  </si>
  <si>
    <t>m</t>
  </si>
  <si>
    <t>4</t>
  </si>
  <si>
    <t>ROZPOCET</t>
  </si>
  <si>
    <t>141723083</t>
  </si>
  <si>
    <t>PP</t>
  </si>
  <si>
    <t>3</t>
  </si>
  <si>
    <t>7590525416</t>
  </si>
  <si>
    <t>Montáž spojky rovné pro plastové kabely párové rovné o průměru 1,0 mm PE plášť bez pancíře S 2 do 48 žil</t>
  </si>
  <si>
    <t>kus</t>
  </si>
  <si>
    <t>26266135</t>
  </si>
  <si>
    <t>23</t>
  </si>
  <si>
    <t>7590525446</t>
  </si>
  <si>
    <t>Montáž spojky rovné pro plastové kabely párové Raychem XAGA s konektory UDW2 na 1 plášť bez pancíře do 20 žil</t>
  </si>
  <si>
    <t>-1655596877</t>
  </si>
  <si>
    <t>19</t>
  </si>
  <si>
    <t>7593505202</t>
  </si>
  <si>
    <t>Uložení HDPE trubky pro optický kabel do výkopu bez zřízení lože a bez krytí</t>
  </si>
  <si>
    <t>336496401</t>
  </si>
  <si>
    <t>5</t>
  </si>
  <si>
    <t>7593505220</t>
  </si>
  <si>
    <t>Montáž spojky Plasson na HDPE trubce rovné nebo redukční</t>
  </si>
  <si>
    <t>715172694</t>
  </si>
  <si>
    <t>7</t>
  </si>
  <si>
    <t>7593505270</t>
  </si>
  <si>
    <t>Montáž kabelového označníku Ball Marker</t>
  </si>
  <si>
    <t>-654534082</t>
  </si>
  <si>
    <t>9</t>
  </si>
  <si>
    <t>7598035175</t>
  </si>
  <si>
    <t>Kontrola tlakutěsnosti HDPE trubky za každý metr přes 2 000 m</t>
  </si>
  <si>
    <t>974324815</t>
  </si>
  <si>
    <t>18</t>
  </si>
  <si>
    <t>M</t>
  </si>
  <si>
    <t>7590520624</t>
  </si>
  <si>
    <t>Venkovní vedení kabelová - metalické sítě Plněné 4x0,8 TCEPKPFLEY 10 x 4 x 0,8</t>
  </si>
  <si>
    <t>8</t>
  </si>
  <si>
    <t>-619319827</t>
  </si>
  <si>
    <t>13</t>
  </si>
  <si>
    <t>7590541454</t>
  </si>
  <si>
    <t>Slaboproudé rozvody, kabely pro přívod a vnitřní instalaci Spojky metalických kabelů a příslušenství Teplem smrštitelná zesílená spojka pro netlakované kabely XAGA 500-55/12-300/EY</t>
  </si>
  <si>
    <t>-1694463524</t>
  </si>
  <si>
    <t>22</t>
  </si>
  <si>
    <t>7590541439</t>
  </si>
  <si>
    <t>Slaboproudé rozvody, kabely pro přívod a vnitřní instalaci Spojky metalických kabelů a příslušenství Teplem smrštitelná zesílená spojka pro netlakované kabely XAGA 500-43/8-300/EY</t>
  </si>
  <si>
    <t>415199414</t>
  </si>
  <si>
    <t>14</t>
  </si>
  <si>
    <t>7593501125</t>
  </si>
  <si>
    <t>Trasy kabelového vedení Chráničky optického kabelu HDPE 6040 průměr 40/33 mm</t>
  </si>
  <si>
    <t>1279846117</t>
  </si>
  <si>
    <t>16</t>
  </si>
  <si>
    <t>7593501195</t>
  </si>
  <si>
    <t>Trasy kabelového vedení Spojky šroubovací pro chráničky optického kabelu HDPE 5050 průměr 40 mm</t>
  </si>
  <si>
    <t>1508946406</t>
  </si>
  <si>
    <t>17</t>
  </si>
  <si>
    <t>7593500600</t>
  </si>
  <si>
    <t>Trasy kabelového vedení Kabelové krycí desky a pásy Fólie výstražná modrá š. 34 cm</t>
  </si>
  <si>
    <t>-584795156</t>
  </si>
  <si>
    <t>02 - ÚRS</t>
  </si>
  <si>
    <t>460010023</t>
  </si>
  <si>
    <t>Vytyčení trasy vedení kabelového podzemního v terénu volném</t>
  </si>
  <si>
    <t>km</t>
  </si>
  <si>
    <t>-784375102</t>
  </si>
  <si>
    <t>460030011</t>
  </si>
  <si>
    <t>Sejmutí drnu jakékoliv tloušťky</t>
  </si>
  <si>
    <t>m2</t>
  </si>
  <si>
    <t>-2035840090</t>
  </si>
  <si>
    <t>460150164</t>
  </si>
  <si>
    <t>Hloubení kabelových zapažených i nezapažených rýh ručně š 35 cm, hl 80 cm, v hornině tř 4</t>
  </si>
  <si>
    <t>-263604170</t>
  </si>
  <si>
    <t>460490013</t>
  </si>
  <si>
    <t>Krytí kabelů výstražnou fólií šířky 34 cm</t>
  </si>
  <si>
    <t>-979725409</t>
  </si>
  <si>
    <t>10</t>
  </si>
  <si>
    <t>460560164</t>
  </si>
  <si>
    <t>Zásyp rýh ručně šířky 35 cm, hloubky 80 cm, z horniny třídy 4</t>
  </si>
  <si>
    <t>1288508281</t>
  </si>
  <si>
    <t>12</t>
  </si>
  <si>
    <t>460620014</t>
  </si>
  <si>
    <t>Provizorní úprava terénu se zhutněním, v hornině tř 4</t>
  </si>
  <si>
    <t>-114053449</t>
  </si>
  <si>
    <t>59212715</t>
  </si>
  <si>
    <t xml:space="preserve">označník kabelový čtyřhranný železniční betonový  150x150x530mm</t>
  </si>
  <si>
    <t>-849016365</t>
  </si>
  <si>
    <t>03 - VRN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</si>
  <si>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</si>
  <si>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</si>
  <si>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</si>
  <si>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VRN7 - Provozní vlivy</t>
  </si>
  <si>
    <t xml:space="preserve">    VRN8 - Přesun stavebních kapacit</t>
  </si>
  <si>
    <t>Vedlejší rozpočtové náklady</t>
  </si>
  <si>
    <t>VRN1</t>
  </si>
  <si>
    <t>Průzkumné, geodetické a projektové práce</t>
  </si>
  <si>
    <t>012103000</t>
  </si>
  <si>
    <t>Geodetické práce před výstavbou</t>
  </si>
  <si>
    <t>případ</t>
  </si>
  <si>
    <t>1024</t>
  </si>
  <si>
    <t>-226119746</t>
  </si>
  <si>
    <t>012303000</t>
  </si>
  <si>
    <t>Geodetické práce po výstavbě</t>
  </si>
  <si>
    <t>1791500292</t>
  </si>
  <si>
    <t>013244000</t>
  </si>
  <si>
    <t>Dokumentace pro provádění stavby</t>
  </si>
  <si>
    <t>soubor</t>
  </si>
  <si>
    <t>1040651760</t>
  </si>
  <si>
    <t>013254000</t>
  </si>
  <si>
    <t>Dokumentace skutečného provedení stavby</t>
  </si>
  <si>
    <t>551076762</t>
  </si>
  <si>
    <t>VRN3</t>
  </si>
  <si>
    <t>Zařízení staveniště</t>
  </si>
  <si>
    <t>031002000</t>
  </si>
  <si>
    <t>Související práce pro zařízení staveniště</t>
  </si>
  <si>
    <t>1365572748</t>
  </si>
  <si>
    <t>VRN7</t>
  </si>
  <si>
    <t>Provozní vlivy</t>
  </si>
  <si>
    <t>6</t>
  </si>
  <si>
    <t>074002000</t>
  </si>
  <si>
    <t>Železniční a městský kolejový provoz</t>
  </si>
  <si>
    <t>úsek</t>
  </si>
  <si>
    <t>549257301</t>
  </si>
  <si>
    <t>VRN8</t>
  </si>
  <si>
    <t>Přesun stavebních kapacit</t>
  </si>
  <si>
    <t>065002000</t>
  </si>
  <si>
    <t>Mimostaveništní doprava materiálů</t>
  </si>
  <si>
    <t>285118896</t>
  </si>
  <si>
    <t>081103000</t>
  </si>
  <si>
    <t>Denní doprava pracovníků na pracoviště</t>
  </si>
  <si>
    <t>313938150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</si>
</sst>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sz val="10"/>
      <color rgb="FF464646"/>
      <name val="Arial CE"/>
    </font>
    <font>
      <sz val="9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8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9"/>
      <name val="Arial CE"/>
    </font>
    <font>
      <b/>
      <sz val="12"/>
      <color rgb="FF960000"/>
      <name val="Arial CE"/>
    </font>
    <font>
      <b/>
      <sz val="12"/>
      <color rgb="FF969696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4">
    <fill>
      <patternFill patternType="none"/>
    </fill>
    <fill>
      <patternFill patternType="gray125"/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4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right style="thin">
        <color rgb="FF000000"/>
      </right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5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12" fillId="0" borderId="0" xfId="0" applyFont="1" applyAlignment="1" applyProtection="1">
      <alignment horizontal="left" vertical="center"/>
    </xf>
    <xf numFmtId="4" fontId="2" fillId="0" borderId="0" xfId="0" applyNumberFormat="1" applyFont="1" applyAlignment="1" applyProtection="1">
      <alignment vertical="center"/>
    </xf>
    <xf numFmtId="0" fontId="13" fillId="0" borderId="0" xfId="0" applyFont="1" applyAlignment="1" applyProtection="1">
      <alignment horizontal="left" vertical="center"/>
    </xf>
    <xf numFmtId="4" fontId="13" fillId="0" borderId="0" xfId="0" applyNumberFormat="1" applyFont="1" applyAlignment="1" applyProtection="1">
      <alignment vertical="center"/>
    </xf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4" fillId="0" borderId="5" xfId="0" applyNumberFormat="1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5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6" fillId="0" borderId="0" xfId="0" applyFont="1" applyAlignment="1" applyProtection="1">
      <alignment horizontal="left" vertical="center"/>
    </xf>
    <xf numFmtId="0" fontId="0" fillId="2" borderId="0" xfId="0" applyFont="1" applyFill="1" applyAlignment="1" applyProtection="1">
      <alignment vertical="center"/>
    </xf>
    <xf numFmtId="0" fontId="4" fillId="2" borderId="6" xfId="0" applyFont="1" applyFill="1" applyBorder="1" applyAlignment="1" applyProtection="1">
      <alignment horizontal="left" vertical="center"/>
    </xf>
    <xf numFmtId="0" fontId="0" fillId="2" borderId="7" xfId="0" applyFont="1" applyFill="1" applyBorder="1" applyAlignment="1" applyProtection="1">
      <alignment vertical="center"/>
    </xf>
    <xf numFmtId="0" fontId="4" fillId="2" borderId="7" xfId="0" applyFont="1" applyFill="1" applyBorder="1" applyAlignment="1" applyProtection="1">
      <alignment horizontal="center" vertical="center"/>
    </xf>
    <xf numFmtId="0" fontId="4" fillId="2" borderId="7" xfId="0" applyFont="1" applyFill="1" applyBorder="1" applyAlignment="1" applyProtection="1">
      <alignment horizontal="left" vertical="center"/>
    </xf>
    <xf numFmtId="4" fontId="4" fillId="2" borderId="7" xfId="0" applyNumberFormat="1" applyFont="1" applyFill="1" applyBorder="1" applyAlignment="1" applyProtection="1">
      <alignment vertical="center"/>
    </xf>
    <xf numFmtId="0" fontId="0" fillId="2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7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6" fillId="0" borderId="14" xfId="0" applyFont="1" applyBorder="1" applyAlignment="1">
      <alignment horizontal="left" vertical="center"/>
    </xf>
    <xf numFmtId="0" fontId="16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6" fillId="0" borderId="14" xfId="0" applyFont="1" applyBorder="1" applyAlignment="1" applyProtection="1">
      <alignment horizontal="left" vertical="center"/>
    </xf>
    <xf numFmtId="0" fontId="16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9" fillId="3" borderId="6" xfId="0" applyFont="1" applyFill="1" applyBorder="1" applyAlignment="1" applyProtection="1">
      <alignment horizontal="center" vertical="center"/>
    </xf>
    <xf numFmtId="0" fontId="19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19" fillId="3" borderId="7" xfId="0" applyFont="1" applyFill="1" applyBorder="1" applyAlignment="1" applyProtection="1">
      <alignment horizontal="center" vertical="center"/>
    </xf>
    <xf numFmtId="0" fontId="19" fillId="3" borderId="7" xfId="0" applyFont="1" applyFill="1" applyBorder="1" applyAlignment="1" applyProtection="1">
      <alignment horizontal="right" vertical="center"/>
    </xf>
    <xf numFmtId="0" fontId="19" fillId="3" borderId="8" xfId="0" applyFont="1" applyFill="1" applyBorder="1" applyAlignment="1" applyProtection="1">
      <alignment horizontal="left" vertical="center"/>
    </xf>
    <xf numFmtId="0" fontId="19" fillId="3" borderId="0" xfId="0" applyFont="1" applyFill="1" applyAlignment="1" applyProtection="1">
      <alignment horizontal="center" vertical="center"/>
    </xf>
    <xf numFmtId="0" fontId="13" fillId="0" borderId="16" xfId="0" applyFont="1" applyBorder="1" applyAlignment="1" applyProtection="1">
      <alignment horizontal="center" vertical="center" wrapText="1"/>
    </xf>
    <xf numFmtId="0" fontId="13" fillId="0" borderId="17" xfId="0" applyFont="1" applyBorder="1" applyAlignment="1" applyProtection="1">
      <alignment horizontal="center" vertical="center" wrapText="1"/>
    </xf>
    <xf numFmtId="0" fontId="1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20" fillId="0" borderId="0" xfId="0" applyFont="1" applyAlignment="1" applyProtection="1">
      <alignment vertical="center"/>
    </xf>
    <xf numFmtId="4" fontId="20" fillId="0" borderId="0" xfId="0" applyNumberFormat="1" applyFont="1" applyAlignment="1" applyProtection="1">
      <alignment horizontal="right" vertical="center"/>
    </xf>
    <xf numFmtId="4" fontId="20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horizontal="right" vertical="center"/>
    </xf>
    <xf numFmtId="4" fontId="21" fillId="0" borderId="0" xfId="0" applyNumberFormat="1" applyFont="1" applyBorder="1" applyAlignment="1" applyProtection="1">
      <alignment horizontal="right"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6" fillId="0" borderId="14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6" fillId="0" borderId="19" xfId="0" applyNumberFormat="1" applyFont="1" applyBorder="1" applyAlignment="1" applyProtection="1">
      <alignment vertical="center"/>
    </xf>
    <xf numFmtId="4" fontId="26" fillId="0" borderId="20" xfId="0" applyNumberFormat="1" applyFont="1" applyBorder="1" applyAlignment="1" applyProtection="1">
      <alignment vertical="center"/>
    </xf>
    <xf numFmtId="166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0" fillId="3" borderId="0" xfId="0" applyFont="1" applyFill="1" applyAlignment="1" applyProtection="1">
      <alignment horizontal="left" vertical="center"/>
    </xf>
    <xf numFmtId="0" fontId="0" fillId="3" borderId="0" xfId="0" applyFont="1" applyFill="1" applyAlignment="1" applyProtection="1">
      <alignment vertical="center"/>
    </xf>
    <xf numFmtId="4" fontId="20" fillId="3" borderId="0" xfId="0" applyNumberFormat="1" applyFont="1" applyFill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0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4" fontId="2" fillId="0" borderId="0" xfId="0" applyNumberFormat="1" applyFont="1" applyAlignment="1">
      <alignment vertical="center"/>
    </xf>
    <xf numFmtId="4" fontId="1" fillId="0" borderId="0" xfId="0" applyNumberFormat="1" applyFont="1" applyAlignment="1">
      <alignment vertical="center"/>
    </xf>
    <xf numFmtId="0" fontId="12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4" fontId="20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6" fillId="0" borderId="0" xfId="0" applyFont="1" applyAlignment="1">
      <alignment horizontal="left" vertical="center"/>
    </xf>
    <xf numFmtId="164" fontId="1" fillId="0" borderId="0" xfId="0" applyNumberFormat="1" applyFont="1" applyAlignment="1">
      <alignment horizontal="right"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right" vertical="center"/>
    </xf>
    <xf numFmtId="0" fontId="4" fillId="3" borderId="7" xfId="0" applyFont="1" applyFill="1" applyBorder="1" applyAlignment="1">
      <alignment horizontal="center"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17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9" fillId="3" borderId="0" xfId="0" applyFont="1" applyFill="1" applyAlignment="1" applyProtection="1">
      <alignment horizontal="left" vertical="center"/>
    </xf>
    <xf numFmtId="0" fontId="19" fillId="3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4" fontId="28" fillId="0" borderId="0" xfId="0" applyNumberFormat="1" applyFont="1" applyAlignment="1" applyProtection="1">
      <alignment vertical="center"/>
    </xf>
    <xf numFmtId="0" fontId="13" fillId="0" borderId="0" xfId="0" applyFont="1" applyAlignment="1">
      <alignment horizontal="center"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9" fillId="3" borderId="16" xfId="0" applyFont="1" applyFill="1" applyBorder="1" applyAlignment="1" applyProtection="1">
      <alignment horizontal="center" vertical="center" wrapText="1"/>
    </xf>
    <xf numFmtId="0" fontId="19" fillId="3" borderId="17" xfId="0" applyFont="1" applyFill="1" applyBorder="1" applyAlignment="1" applyProtection="1">
      <alignment horizontal="center" vertical="center" wrapText="1"/>
    </xf>
    <xf numFmtId="0" fontId="19" fillId="3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0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4" fontId="29" fillId="0" borderId="12" xfId="0" applyNumberFormat="1" applyFont="1" applyBorder="1" applyAlignment="1" applyProtection="1"/>
    <xf numFmtId="166" fontId="29" fillId="0" borderId="12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19" fillId="0" borderId="23" xfId="0" applyFont="1" applyBorder="1" applyAlignment="1" applyProtection="1">
      <alignment horizontal="center" vertical="center"/>
    </xf>
    <xf numFmtId="49" fontId="19" fillId="0" borderId="23" xfId="0" applyNumberFormat="1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center" vertical="center" wrapText="1"/>
    </xf>
    <xf numFmtId="167" fontId="19" fillId="0" borderId="23" xfId="0" applyNumberFormat="1" applyFont="1" applyBorder="1" applyAlignment="1" applyProtection="1">
      <alignment vertical="center"/>
    </xf>
    <xf numFmtId="4" fontId="19" fillId="0" borderId="23" xfId="0" applyNumberFormat="1" applyFont="1" applyBorder="1" applyAlignment="1" applyProtection="1">
      <alignment vertical="center"/>
    </xf>
    <xf numFmtId="0" fontId="13" fillId="0" borderId="14" xfId="0" applyFont="1" applyBorder="1" applyAlignment="1" applyProtection="1">
      <alignment horizontal="left" vertical="center"/>
    </xf>
    <xf numFmtId="0" fontId="13" fillId="0" borderId="0" xfId="0" applyFont="1" applyBorder="1" applyAlignment="1" applyProtection="1">
      <alignment horizontal="center" vertical="center"/>
    </xf>
    <xf numFmtId="4" fontId="13" fillId="0" borderId="0" xfId="0" applyNumberFormat="1" applyFont="1" applyBorder="1" applyAlignment="1" applyProtection="1">
      <alignment vertical="center"/>
    </xf>
    <xf numFmtId="166" fontId="13" fillId="0" borderId="0" xfId="0" applyNumberFormat="1" applyFont="1" applyBorder="1" applyAlignment="1" applyProtection="1">
      <alignment vertical="center"/>
    </xf>
    <xf numFmtId="0" fontId="13" fillId="0" borderId="15" xfId="0" applyFont="1" applyBorder="1" applyAlignment="1" applyProtection="1">
      <alignment horizontal="left"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0" xfId="0" applyFont="1" applyAlignment="1" applyProtection="1">
      <alignment horizontal="left" vertical="center"/>
    </xf>
    <xf numFmtId="0" fontId="32" fillId="0" borderId="0" xfId="0" applyFont="1" applyAlignment="1" applyProtection="1">
      <alignment horizontal="left" vertical="center" wrapText="1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3" fillId="0" borderId="23" xfId="0" applyFont="1" applyBorder="1" applyAlignment="1" applyProtection="1">
      <alignment horizontal="center" vertical="center"/>
    </xf>
    <xf numFmtId="49" fontId="33" fillId="0" borderId="23" xfId="0" applyNumberFormat="1" applyFont="1" applyBorder="1" applyAlignment="1" applyProtection="1">
      <alignment horizontal="left" vertical="center" wrapText="1"/>
    </xf>
    <xf numFmtId="0" fontId="33" fillId="0" borderId="23" xfId="0" applyFont="1" applyBorder="1" applyAlignment="1" applyProtection="1">
      <alignment horizontal="left" vertical="center" wrapText="1"/>
    </xf>
    <xf numFmtId="0" fontId="33" fillId="0" borderId="23" xfId="0" applyFont="1" applyBorder="1" applyAlignment="1" applyProtection="1">
      <alignment horizontal="center" vertical="center" wrapText="1"/>
    </xf>
    <xf numFmtId="167" fontId="33" fillId="0" borderId="23" xfId="0" applyNumberFormat="1" applyFont="1" applyBorder="1" applyAlignment="1" applyProtection="1">
      <alignment vertical="center"/>
    </xf>
    <xf numFmtId="4" fontId="33" fillId="0" borderId="23" xfId="0" applyNumberFormat="1" applyFont="1" applyBorder="1" applyAlignment="1" applyProtection="1">
      <alignment vertical="center"/>
    </xf>
    <xf numFmtId="0" fontId="34" fillId="0" borderId="23" xfId="0" applyFont="1" applyBorder="1" applyAlignment="1" applyProtection="1">
      <alignment vertical="center"/>
    </xf>
    <xf numFmtId="0" fontId="34" fillId="0" borderId="3" xfId="0" applyFont="1" applyBorder="1" applyAlignment="1">
      <alignment vertical="center"/>
    </xf>
    <xf numFmtId="0" fontId="33" fillId="0" borderId="14" xfId="0" applyFont="1" applyBorder="1" applyAlignment="1" applyProtection="1">
      <alignment horizontal="left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4" fontId="8" fillId="0" borderId="0" xfId="0" applyNumberFormat="1" applyFont="1" applyBorder="1" applyAlignment="1" applyProtection="1"/>
    <xf numFmtId="166" fontId="8" fillId="0" borderId="0" xfId="0" applyNumberFormat="1" applyFont="1" applyBorder="1" applyAlignment="1" applyProtection="1"/>
    <xf numFmtId="0" fontId="8" fillId="0" borderId="15" xfId="0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5.83203" style="1" hidden="1" customWidth="1"/>
    <col min="49" max="49" width="25.83203" style="1" hidden="1" customWidth="1"/>
    <col min="50" max="50" width="21.66016" style="1" hidden="1" customWidth="1"/>
    <col min="51" max="51" width="21.66016" style="1" hidden="1" customWidth="1"/>
    <col min="52" max="52" width="25" style="1" hidden="1" customWidth="1"/>
    <col min="53" max="53" width="25" style="1" hidden="1" customWidth="1"/>
    <col min="54" max="54" width="21.66016" style="1" hidden="1" customWidth="1"/>
    <col min="55" max="55" width="19.16016" style="1" hidden="1" customWidth="1"/>
    <col min="56" max="56" width="25" style="1" hidden="1" customWidth="1"/>
    <col min="57" max="57" width="21.66016" style="1" hidden="1" customWidth="1"/>
    <col min="58" max="58" width="19.16016" style="1" hidden="1" customWidth="1"/>
    <col min="59" max="59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5</v>
      </c>
      <c r="BV1" s="13" t="s">
        <v>6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S2" s="14" t="s">
        <v>7</v>
      </c>
      <c r="BT2" s="14" t="s">
        <v>8</v>
      </c>
    </row>
    <row r="3" s="1" customFormat="1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7</v>
      </c>
      <c r="BT3" s="14" t="s">
        <v>9</v>
      </c>
    </row>
    <row r="4" s="1" customFormat="1" ht="24.96" customHeight="1">
      <c r="B4" s="18"/>
      <c r="C4" s="19"/>
      <c r="D4" s="20" t="s">
        <v>10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11</v>
      </c>
      <c r="BS4" s="14" t="s">
        <v>12</v>
      </c>
    </row>
    <row r="5" s="1" customFormat="1" ht="12" customHeight="1">
      <c r="B5" s="18"/>
      <c r="C5" s="19"/>
      <c r="D5" s="22" t="s">
        <v>13</v>
      </c>
      <c r="E5" s="19"/>
      <c r="F5" s="19"/>
      <c r="G5" s="19"/>
      <c r="H5" s="19"/>
      <c r="I5" s="19"/>
      <c r="J5" s="19"/>
      <c r="K5" s="23" t="s">
        <v>14</v>
      </c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7"/>
      <c r="BS5" s="14" t="s">
        <v>7</v>
      </c>
    </row>
    <row r="6" s="1" customFormat="1" ht="36.96" customHeight="1">
      <c r="B6" s="18"/>
      <c r="C6" s="19"/>
      <c r="D6" s="24" t="s">
        <v>15</v>
      </c>
      <c r="E6" s="19"/>
      <c r="F6" s="19"/>
      <c r="G6" s="19"/>
      <c r="H6" s="19"/>
      <c r="I6" s="19"/>
      <c r="J6" s="19"/>
      <c r="K6" s="25" t="s">
        <v>16</v>
      </c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7"/>
      <c r="BS6" s="14" t="s">
        <v>7</v>
      </c>
    </row>
    <row r="7" s="1" customFormat="1" ht="12" customHeight="1">
      <c r="B7" s="18"/>
      <c r="C7" s="19"/>
      <c r="D7" s="26" t="s">
        <v>17</v>
      </c>
      <c r="E7" s="19"/>
      <c r="F7" s="19"/>
      <c r="G7" s="19"/>
      <c r="H7" s="19"/>
      <c r="I7" s="19"/>
      <c r="J7" s="19"/>
      <c r="K7" s="23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6" t="s">
        <v>18</v>
      </c>
      <c r="AL7" s="19"/>
      <c r="AM7" s="19"/>
      <c r="AN7" s="23" t="s">
        <v>1</v>
      </c>
      <c r="AO7" s="19"/>
      <c r="AP7" s="19"/>
      <c r="AQ7" s="19"/>
      <c r="AR7" s="17"/>
      <c r="BS7" s="14" t="s">
        <v>7</v>
      </c>
    </row>
    <row r="8" s="1" customFormat="1" ht="12" customHeight="1">
      <c r="B8" s="18"/>
      <c r="C8" s="19"/>
      <c r="D8" s="26" t="s">
        <v>19</v>
      </c>
      <c r="E8" s="19"/>
      <c r="F8" s="19"/>
      <c r="G8" s="19"/>
      <c r="H8" s="19"/>
      <c r="I8" s="19"/>
      <c r="J8" s="19"/>
      <c r="K8" s="23" t="s">
        <v>20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6" t="s">
        <v>21</v>
      </c>
      <c r="AL8" s="19"/>
      <c r="AM8" s="19"/>
      <c r="AN8" s="23" t="s">
        <v>22</v>
      </c>
      <c r="AO8" s="19"/>
      <c r="AP8" s="19"/>
      <c r="AQ8" s="19"/>
      <c r="AR8" s="17"/>
      <c r="BS8" s="14" t="s">
        <v>7</v>
      </c>
    </row>
    <row r="9" s="1" customFormat="1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S9" s="14" t="s">
        <v>7</v>
      </c>
    </row>
    <row r="10" s="1" customFormat="1" ht="12" customHeight="1">
      <c r="B10" s="18"/>
      <c r="C10" s="19"/>
      <c r="D10" s="26" t="s">
        <v>23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6" t="s">
        <v>24</v>
      </c>
      <c r="AL10" s="19"/>
      <c r="AM10" s="19"/>
      <c r="AN10" s="23" t="s">
        <v>25</v>
      </c>
      <c r="AO10" s="19"/>
      <c r="AP10" s="19"/>
      <c r="AQ10" s="19"/>
      <c r="AR10" s="17"/>
      <c r="BS10" s="14" t="s">
        <v>7</v>
      </c>
    </row>
    <row r="11" s="1" customFormat="1" ht="18.48" customHeight="1">
      <c r="B11" s="18"/>
      <c r="C11" s="19"/>
      <c r="D11" s="19"/>
      <c r="E11" s="23" t="s">
        <v>26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6" t="s">
        <v>27</v>
      </c>
      <c r="AL11" s="19"/>
      <c r="AM11" s="19"/>
      <c r="AN11" s="23" t="s">
        <v>1</v>
      </c>
      <c r="AO11" s="19"/>
      <c r="AP11" s="19"/>
      <c r="AQ11" s="19"/>
      <c r="AR11" s="17"/>
      <c r="BS11" s="14" t="s">
        <v>7</v>
      </c>
    </row>
    <row r="12" s="1" customFormat="1" ht="6.96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S12" s="14" t="s">
        <v>7</v>
      </c>
    </row>
    <row r="13" s="1" customFormat="1" ht="12" customHeight="1">
      <c r="B13" s="18"/>
      <c r="C13" s="19"/>
      <c r="D13" s="26" t="s">
        <v>28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6" t="s">
        <v>24</v>
      </c>
      <c r="AL13" s="19"/>
      <c r="AM13" s="19"/>
      <c r="AN13" s="23" t="s">
        <v>1</v>
      </c>
      <c r="AO13" s="19"/>
      <c r="AP13" s="19"/>
      <c r="AQ13" s="19"/>
      <c r="AR13" s="17"/>
      <c r="BS13" s="14" t="s">
        <v>7</v>
      </c>
    </row>
    <row r="14">
      <c r="B14" s="18"/>
      <c r="C14" s="19"/>
      <c r="D14" s="19"/>
      <c r="E14" s="23" t="s">
        <v>20</v>
      </c>
      <c r="F14" s="19"/>
      <c r="G14" s="19"/>
      <c r="H14" s="19"/>
      <c r="I14" s="19"/>
      <c r="J14" s="19"/>
      <c r="K14" s="19"/>
      <c r="L14" s="19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19"/>
      <c r="AG14" s="19"/>
      <c r="AH14" s="19"/>
      <c r="AI14" s="19"/>
      <c r="AJ14" s="19"/>
      <c r="AK14" s="26" t="s">
        <v>27</v>
      </c>
      <c r="AL14" s="19"/>
      <c r="AM14" s="19"/>
      <c r="AN14" s="23" t="s">
        <v>1</v>
      </c>
      <c r="AO14" s="19"/>
      <c r="AP14" s="19"/>
      <c r="AQ14" s="19"/>
      <c r="AR14" s="17"/>
      <c r="BS14" s="14" t="s">
        <v>7</v>
      </c>
    </row>
    <row r="15" s="1" customFormat="1" ht="6.96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S15" s="14" t="s">
        <v>4</v>
      </c>
    </row>
    <row r="16" s="1" customFormat="1" ht="12" customHeight="1">
      <c r="B16" s="18"/>
      <c r="C16" s="19"/>
      <c r="D16" s="26" t="s">
        <v>29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6" t="s">
        <v>24</v>
      </c>
      <c r="AL16" s="19"/>
      <c r="AM16" s="19"/>
      <c r="AN16" s="23" t="s">
        <v>1</v>
      </c>
      <c r="AO16" s="19"/>
      <c r="AP16" s="19"/>
      <c r="AQ16" s="19"/>
      <c r="AR16" s="17"/>
      <c r="BS16" s="14" t="s">
        <v>4</v>
      </c>
    </row>
    <row r="17" s="1" customFormat="1" ht="18.48" customHeight="1">
      <c r="B17" s="18"/>
      <c r="C17" s="19"/>
      <c r="D17" s="19"/>
      <c r="E17" s="23" t="s">
        <v>20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6" t="s">
        <v>27</v>
      </c>
      <c r="AL17" s="19"/>
      <c r="AM17" s="19"/>
      <c r="AN17" s="23" t="s">
        <v>1</v>
      </c>
      <c r="AO17" s="19"/>
      <c r="AP17" s="19"/>
      <c r="AQ17" s="19"/>
      <c r="AR17" s="17"/>
      <c r="BS17" s="14" t="s">
        <v>5</v>
      </c>
    </row>
    <row r="18" s="1" customFormat="1" ht="6.96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S18" s="14" t="s">
        <v>7</v>
      </c>
    </row>
    <row r="19" s="1" customFormat="1" ht="12" customHeight="1">
      <c r="B19" s="18"/>
      <c r="C19" s="19"/>
      <c r="D19" s="26" t="s">
        <v>30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6" t="s">
        <v>24</v>
      </c>
      <c r="AL19" s="19"/>
      <c r="AM19" s="19"/>
      <c r="AN19" s="23" t="s">
        <v>1</v>
      </c>
      <c r="AO19" s="19"/>
      <c r="AP19" s="19"/>
      <c r="AQ19" s="19"/>
      <c r="AR19" s="17"/>
      <c r="BS19" s="14" t="s">
        <v>7</v>
      </c>
    </row>
    <row r="20" s="1" customFormat="1" ht="18.48" customHeight="1">
      <c r="B20" s="18"/>
      <c r="C20" s="19"/>
      <c r="D20" s="19"/>
      <c r="E20" s="23" t="s">
        <v>20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6" t="s">
        <v>27</v>
      </c>
      <c r="AL20" s="19"/>
      <c r="AM20" s="19"/>
      <c r="AN20" s="23" t="s">
        <v>1</v>
      </c>
      <c r="AO20" s="19"/>
      <c r="AP20" s="19"/>
      <c r="AQ20" s="19"/>
      <c r="AR20" s="17"/>
      <c r="BS20" s="14" t="s">
        <v>5</v>
      </c>
    </row>
    <row r="21" s="1" customFormat="1" ht="6.96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</row>
    <row r="22" s="1" customFormat="1" ht="12" customHeight="1">
      <c r="B22" s="18"/>
      <c r="C22" s="19"/>
      <c r="D22" s="26" t="s">
        <v>31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</row>
    <row r="23" s="1" customFormat="1" ht="16.5" customHeight="1">
      <c r="B23" s="18"/>
      <c r="C23" s="19"/>
      <c r="D23" s="19"/>
      <c r="E23" s="27" t="s">
        <v>1</v>
      </c>
      <c r="F23" s="27"/>
      <c r="G23" s="27"/>
      <c r="H23" s="27"/>
      <c r="I23" s="27"/>
      <c r="J23" s="27"/>
      <c r="K23" s="27"/>
      <c r="L23" s="27"/>
      <c r="M23" s="27"/>
      <c r="N23" s="27"/>
      <c r="O23" s="27"/>
      <c r="P23" s="27"/>
      <c r="Q23" s="27"/>
      <c r="R23" s="27"/>
      <c r="S23" s="27"/>
      <c r="T23" s="27"/>
      <c r="U23" s="27"/>
      <c r="V23" s="27"/>
      <c r="W23" s="27"/>
      <c r="X23" s="27"/>
      <c r="Y23" s="27"/>
      <c r="Z23" s="27"/>
      <c r="AA23" s="27"/>
      <c r="AB23" s="27"/>
      <c r="AC23" s="27"/>
      <c r="AD23" s="27"/>
      <c r="AE23" s="27"/>
      <c r="AF23" s="27"/>
      <c r="AG23" s="27"/>
      <c r="AH23" s="27"/>
      <c r="AI23" s="27"/>
      <c r="AJ23" s="27"/>
      <c r="AK23" s="27"/>
      <c r="AL23" s="27"/>
      <c r="AM23" s="27"/>
      <c r="AN23" s="27"/>
      <c r="AO23" s="19"/>
      <c r="AP23" s="19"/>
      <c r="AQ23" s="19"/>
      <c r="AR23" s="17"/>
    </row>
    <row r="24" s="1" customFormat="1" ht="6.96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</row>
    <row r="25" s="1" customFormat="1" ht="6.96" customHeight="1">
      <c r="B25" s="18"/>
      <c r="C25" s="19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  <c r="AF25" s="28"/>
      <c r="AG25" s="28"/>
      <c r="AH25" s="28"/>
      <c r="AI25" s="28"/>
      <c r="AJ25" s="28"/>
      <c r="AK25" s="28"/>
      <c r="AL25" s="28"/>
      <c r="AM25" s="28"/>
      <c r="AN25" s="28"/>
      <c r="AO25" s="28"/>
      <c r="AP25" s="19"/>
      <c r="AQ25" s="19"/>
      <c r="AR25" s="17"/>
    </row>
    <row r="26" s="1" customFormat="1" ht="14.4" customHeight="1">
      <c r="B26" s="18"/>
      <c r="C26" s="19"/>
      <c r="D26" s="29" t="s">
        <v>32</v>
      </c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30">
        <f>ROUND(AG94,2)</f>
        <v>4150545.98</v>
      </c>
      <c r="AL26" s="19"/>
      <c r="AM26" s="19"/>
      <c r="AN26" s="19"/>
      <c r="AO26" s="19"/>
      <c r="AP26" s="19"/>
      <c r="AQ26" s="19"/>
      <c r="AR26" s="17"/>
    </row>
    <row r="27">
      <c r="B27" s="18"/>
      <c r="C27" s="19"/>
      <c r="D27" s="19"/>
      <c r="E27" s="31" t="s">
        <v>33</v>
      </c>
      <c r="F27" s="19"/>
      <c r="G27" s="19"/>
      <c r="H27" s="19"/>
      <c r="I27" s="19"/>
      <c r="J27" s="19"/>
      <c r="K27" s="19"/>
      <c r="L27" s="19"/>
      <c r="M27" s="19"/>
      <c r="N27" s="19"/>
      <c r="O27" s="19"/>
      <c r="P27" s="19"/>
      <c r="Q27" s="19"/>
      <c r="R27" s="19"/>
      <c r="S27" s="19"/>
      <c r="T27" s="19"/>
      <c r="U27" s="19"/>
      <c r="V27" s="19"/>
      <c r="W27" s="19"/>
      <c r="X27" s="19"/>
      <c r="Y27" s="19"/>
      <c r="Z27" s="19"/>
      <c r="AA27" s="19"/>
      <c r="AB27" s="19"/>
      <c r="AC27" s="19"/>
      <c r="AD27" s="19"/>
      <c r="AE27" s="19"/>
      <c r="AF27" s="19"/>
      <c r="AG27" s="19"/>
      <c r="AH27" s="19"/>
      <c r="AI27" s="19"/>
      <c r="AJ27" s="19"/>
      <c r="AK27" s="32">
        <f>ROUND(AS94,2)</f>
        <v>555038.14000000001</v>
      </c>
      <c r="AL27" s="32"/>
      <c r="AM27" s="32"/>
      <c r="AN27" s="32"/>
      <c r="AO27" s="32"/>
      <c r="AP27" s="19"/>
      <c r="AQ27" s="19"/>
      <c r="AR27" s="17"/>
    </row>
    <row r="28" s="2" customFormat="1">
      <c r="A28" s="33"/>
      <c r="B28" s="34"/>
      <c r="C28" s="35"/>
      <c r="D28" s="35"/>
      <c r="E28" s="31" t="s">
        <v>34</v>
      </c>
      <c r="F28" s="35"/>
      <c r="G28" s="35"/>
      <c r="H28" s="35"/>
      <c r="I28" s="35"/>
      <c r="J28" s="35"/>
      <c r="K28" s="35"/>
      <c r="L28" s="35"/>
      <c r="M28" s="35"/>
      <c r="N28" s="35"/>
      <c r="O28" s="35"/>
      <c r="P28" s="35"/>
      <c r="Q28" s="35"/>
      <c r="R28" s="35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  <c r="AF28" s="35"/>
      <c r="AG28" s="35"/>
      <c r="AH28" s="35"/>
      <c r="AI28" s="35"/>
      <c r="AJ28" s="35"/>
      <c r="AK28" s="32">
        <f>ROUND(AT94,2)</f>
        <v>3595507.8399999999</v>
      </c>
      <c r="AL28" s="32"/>
      <c r="AM28" s="32"/>
      <c r="AN28" s="32"/>
      <c r="AO28" s="32"/>
      <c r="AP28" s="35"/>
      <c r="AQ28" s="35"/>
      <c r="AR28" s="36"/>
      <c r="BG28" s="33"/>
    </row>
    <row r="29" s="2" customFormat="1" ht="14.4" customHeight="1">
      <c r="A29" s="33"/>
      <c r="B29" s="34"/>
      <c r="C29" s="35"/>
      <c r="D29" s="29" t="s">
        <v>35</v>
      </c>
      <c r="E29" s="35"/>
      <c r="F29" s="35"/>
      <c r="G29" s="35"/>
      <c r="H29" s="35"/>
      <c r="I29" s="35"/>
      <c r="J29" s="35"/>
      <c r="K29" s="35"/>
      <c r="L29" s="35"/>
      <c r="M29" s="35"/>
      <c r="N29" s="35"/>
      <c r="O29" s="35"/>
      <c r="P29" s="35"/>
      <c r="Q29" s="35"/>
      <c r="R29" s="35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  <c r="AF29" s="35"/>
      <c r="AG29" s="35"/>
      <c r="AH29" s="35"/>
      <c r="AI29" s="35"/>
      <c r="AJ29" s="35"/>
      <c r="AK29" s="30">
        <f>ROUND(AG99, 2)</f>
        <v>0</v>
      </c>
      <c r="AL29" s="30"/>
      <c r="AM29" s="30"/>
      <c r="AN29" s="30"/>
      <c r="AO29" s="30"/>
      <c r="AP29" s="35"/>
      <c r="AQ29" s="35"/>
      <c r="AR29" s="36"/>
      <c r="BG29" s="33"/>
    </row>
    <row r="30" s="2" customFormat="1" ht="6.96" customHeight="1">
      <c r="A30" s="33"/>
      <c r="B30" s="34"/>
      <c r="C30" s="35"/>
      <c r="D30" s="35"/>
      <c r="E30" s="35"/>
      <c r="F30" s="35"/>
      <c r="G30" s="35"/>
      <c r="H30" s="35"/>
      <c r="I30" s="35"/>
      <c r="J30" s="35"/>
      <c r="K30" s="35"/>
      <c r="L30" s="35"/>
      <c r="M30" s="35"/>
      <c r="N30" s="35"/>
      <c r="O30" s="35"/>
      <c r="P30" s="35"/>
      <c r="Q30" s="35"/>
      <c r="R30" s="35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  <c r="AF30" s="35"/>
      <c r="AG30" s="35"/>
      <c r="AH30" s="35"/>
      <c r="AI30" s="35"/>
      <c r="AJ30" s="35"/>
      <c r="AK30" s="35"/>
      <c r="AL30" s="35"/>
      <c r="AM30" s="35"/>
      <c r="AN30" s="35"/>
      <c r="AO30" s="35"/>
      <c r="AP30" s="35"/>
      <c r="AQ30" s="35"/>
      <c r="AR30" s="36"/>
      <c r="BG30" s="33"/>
    </row>
    <row r="31" s="2" customFormat="1" ht="25.92" customHeight="1">
      <c r="A31" s="33"/>
      <c r="B31" s="34"/>
      <c r="C31" s="35"/>
      <c r="D31" s="37" t="s">
        <v>36</v>
      </c>
      <c r="E31" s="38"/>
      <c r="F31" s="38"/>
      <c r="G31" s="38"/>
      <c r="H31" s="38"/>
      <c r="I31" s="38"/>
      <c r="J31" s="38"/>
      <c r="K31" s="38"/>
      <c r="L31" s="38"/>
      <c r="M31" s="38"/>
      <c r="N31" s="38"/>
      <c r="O31" s="38"/>
      <c r="P31" s="38"/>
      <c r="Q31" s="38"/>
      <c r="R31" s="38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  <c r="AF31" s="38"/>
      <c r="AG31" s="38"/>
      <c r="AH31" s="38"/>
      <c r="AI31" s="38"/>
      <c r="AJ31" s="38"/>
      <c r="AK31" s="39">
        <f>ROUND(AK26 + AK29, 2)</f>
        <v>4150545.98</v>
      </c>
      <c r="AL31" s="38"/>
      <c r="AM31" s="38"/>
      <c r="AN31" s="38"/>
      <c r="AO31" s="38"/>
      <c r="AP31" s="35"/>
      <c r="AQ31" s="35"/>
      <c r="AR31" s="36"/>
      <c r="BG31" s="33"/>
    </row>
    <row r="32" s="2" customFormat="1" ht="6.96" customHeight="1">
      <c r="A32" s="33"/>
      <c r="B32" s="34"/>
      <c r="C32" s="35"/>
      <c r="D32" s="35"/>
      <c r="E32" s="35"/>
      <c r="F32" s="35"/>
      <c r="G32" s="35"/>
      <c r="H32" s="35"/>
      <c r="I32" s="35"/>
      <c r="J32" s="35"/>
      <c r="K32" s="35"/>
      <c r="L32" s="35"/>
      <c r="M32" s="35"/>
      <c r="N32" s="35"/>
      <c r="O32" s="35"/>
      <c r="P32" s="35"/>
      <c r="Q32" s="35"/>
      <c r="R32" s="35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  <c r="AF32" s="35"/>
      <c r="AG32" s="35"/>
      <c r="AH32" s="35"/>
      <c r="AI32" s="35"/>
      <c r="AJ32" s="35"/>
      <c r="AK32" s="35"/>
      <c r="AL32" s="35"/>
      <c r="AM32" s="35"/>
      <c r="AN32" s="35"/>
      <c r="AO32" s="35"/>
      <c r="AP32" s="35"/>
      <c r="AQ32" s="35"/>
      <c r="AR32" s="36"/>
      <c r="BG32" s="33"/>
    </row>
    <row r="33" s="2" customFormat="1">
      <c r="A33" s="33"/>
      <c r="B33" s="34"/>
      <c r="C33" s="35"/>
      <c r="D33" s="35"/>
      <c r="E33" s="35"/>
      <c r="F33" s="35"/>
      <c r="G33" s="35"/>
      <c r="H33" s="35"/>
      <c r="I33" s="35"/>
      <c r="J33" s="35"/>
      <c r="K33" s="35"/>
      <c r="L33" s="40" t="s">
        <v>37</v>
      </c>
      <c r="M33" s="40"/>
      <c r="N33" s="40"/>
      <c r="O33" s="40"/>
      <c r="P33" s="40"/>
      <c r="Q33" s="35"/>
      <c r="R33" s="35"/>
      <c r="S33" s="35"/>
      <c r="T33" s="35"/>
      <c r="U33" s="35"/>
      <c r="V33" s="35"/>
      <c r="W33" s="40" t="s">
        <v>38</v>
      </c>
      <c r="X33" s="40"/>
      <c r="Y33" s="40"/>
      <c r="Z33" s="40"/>
      <c r="AA33" s="40"/>
      <c r="AB33" s="40"/>
      <c r="AC33" s="40"/>
      <c r="AD33" s="40"/>
      <c r="AE33" s="40"/>
      <c r="AF33" s="35"/>
      <c r="AG33" s="35"/>
      <c r="AH33" s="35"/>
      <c r="AI33" s="35"/>
      <c r="AJ33" s="35"/>
      <c r="AK33" s="40" t="s">
        <v>39</v>
      </c>
      <c r="AL33" s="40"/>
      <c r="AM33" s="40"/>
      <c r="AN33" s="40"/>
      <c r="AO33" s="40"/>
      <c r="AP33" s="35"/>
      <c r="AQ33" s="35"/>
      <c r="AR33" s="36"/>
      <c r="BG33" s="33"/>
    </row>
    <row r="34" hidden="1" s="3" customFormat="1" ht="14.4" customHeight="1">
      <c r="A34" s="3"/>
      <c r="B34" s="41"/>
      <c r="C34" s="42"/>
      <c r="D34" s="26" t="s">
        <v>40</v>
      </c>
      <c r="E34" s="42"/>
      <c r="F34" s="26" t="s">
        <v>41</v>
      </c>
      <c r="G34" s="42"/>
      <c r="H34" s="42"/>
      <c r="I34" s="42"/>
      <c r="J34" s="42"/>
      <c r="K34" s="42"/>
      <c r="L34" s="43">
        <v>0.20999999999999999</v>
      </c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4">
        <f>ROUND(BB94 + SUM(CD99), 2)</f>
        <v>0</v>
      </c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4">
        <f>ROUND(AX94 + SUM(BY99), 2)</f>
        <v>0</v>
      </c>
      <c r="AL34" s="42"/>
      <c r="AM34" s="42"/>
      <c r="AN34" s="42"/>
      <c r="AO34" s="42"/>
      <c r="AP34" s="42"/>
      <c r="AQ34" s="42"/>
      <c r="AR34" s="45"/>
      <c r="BG34" s="3"/>
    </row>
    <row r="35" hidden="1" s="3" customFormat="1" ht="14.4" customHeight="1">
      <c r="A35" s="3"/>
      <c r="B35" s="41"/>
      <c r="C35" s="42"/>
      <c r="D35" s="42"/>
      <c r="E35" s="42"/>
      <c r="F35" s="26" t="s">
        <v>42</v>
      </c>
      <c r="G35" s="42"/>
      <c r="H35" s="42"/>
      <c r="I35" s="42"/>
      <c r="J35" s="42"/>
      <c r="K35" s="42"/>
      <c r="L35" s="43">
        <v>0.14999999999999999</v>
      </c>
      <c r="M35" s="42"/>
      <c r="N35" s="42"/>
      <c r="O35" s="42"/>
      <c r="P35" s="42"/>
      <c r="Q35" s="42"/>
      <c r="R35" s="42"/>
      <c r="S35" s="42"/>
      <c r="T35" s="42"/>
      <c r="U35" s="42"/>
      <c r="V35" s="42"/>
      <c r="W35" s="44">
        <f>ROUND(BC94 + SUM(CE99), 2)</f>
        <v>0</v>
      </c>
      <c r="X35" s="42"/>
      <c r="Y35" s="42"/>
      <c r="Z35" s="42"/>
      <c r="AA35" s="42"/>
      <c r="AB35" s="42"/>
      <c r="AC35" s="42"/>
      <c r="AD35" s="42"/>
      <c r="AE35" s="42"/>
      <c r="AF35" s="42"/>
      <c r="AG35" s="42"/>
      <c r="AH35" s="42"/>
      <c r="AI35" s="42"/>
      <c r="AJ35" s="42"/>
      <c r="AK35" s="44">
        <f>ROUND(AY94 + SUM(BZ99), 2)</f>
        <v>0</v>
      </c>
      <c r="AL35" s="42"/>
      <c r="AM35" s="42"/>
      <c r="AN35" s="42"/>
      <c r="AO35" s="42"/>
      <c r="AP35" s="42"/>
      <c r="AQ35" s="42"/>
      <c r="AR35" s="45"/>
      <c r="BG35" s="3"/>
    </row>
    <row r="36" s="3" customFormat="1" ht="14.4" customHeight="1">
      <c r="A36" s="3"/>
      <c r="B36" s="41"/>
      <c r="C36" s="42"/>
      <c r="D36" s="46" t="s">
        <v>40</v>
      </c>
      <c r="E36" s="42"/>
      <c r="F36" s="26" t="s">
        <v>43</v>
      </c>
      <c r="G36" s="42"/>
      <c r="H36" s="42"/>
      <c r="I36" s="42"/>
      <c r="J36" s="42"/>
      <c r="K36" s="42"/>
      <c r="L36" s="43">
        <v>0.20999999999999999</v>
      </c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4">
        <f>ROUND(BD94 + SUM(CF99), 2)</f>
        <v>4150545.98</v>
      </c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4">
        <v>0</v>
      </c>
      <c r="AL36" s="42"/>
      <c r="AM36" s="42"/>
      <c r="AN36" s="42"/>
      <c r="AO36" s="42"/>
      <c r="AP36" s="42"/>
      <c r="AQ36" s="42"/>
      <c r="AR36" s="45"/>
      <c r="BG36" s="3"/>
    </row>
    <row r="37" s="3" customFormat="1" ht="14.4" customHeight="1">
      <c r="A37" s="3"/>
      <c r="B37" s="41"/>
      <c r="C37" s="42"/>
      <c r="D37" s="42"/>
      <c r="E37" s="42"/>
      <c r="F37" s="26" t="s">
        <v>44</v>
      </c>
      <c r="G37" s="42"/>
      <c r="H37" s="42"/>
      <c r="I37" s="42"/>
      <c r="J37" s="42"/>
      <c r="K37" s="42"/>
      <c r="L37" s="43">
        <v>0.14999999999999999</v>
      </c>
      <c r="M37" s="42"/>
      <c r="N37" s="42"/>
      <c r="O37" s="42"/>
      <c r="P37" s="42"/>
      <c r="Q37" s="42"/>
      <c r="R37" s="42"/>
      <c r="S37" s="42"/>
      <c r="T37" s="42"/>
      <c r="U37" s="42"/>
      <c r="V37" s="42"/>
      <c r="W37" s="44">
        <f>ROUND(BE94 + SUM(CG99), 2)</f>
        <v>0</v>
      </c>
      <c r="X37" s="42"/>
      <c r="Y37" s="42"/>
      <c r="Z37" s="42"/>
      <c r="AA37" s="42"/>
      <c r="AB37" s="42"/>
      <c r="AC37" s="42"/>
      <c r="AD37" s="42"/>
      <c r="AE37" s="42"/>
      <c r="AF37" s="42"/>
      <c r="AG37" s="42"/>
      <c r="AH37" s="42"/>
      <c r="AI37" s="42"/>
      <c r="AJ37" s="42"/>
      <c r="AK37" s="44">
        <v>0</v>
      </c>
      <c r="AL37" s="42"/>
      <c r="AM37" s="42"/>
      <c r="AN37" s="42"/>
      <c r="AO37" s="42"/>
      <c r="AP37" s="42"/>
      <c r="AQ37" s="42"/>
      <c r="AR37" s="45"/>
      <c r="BG37" s="3"/>
    </row>
    <row r="38" hidden="1" s="3" customFormat="1" ht="14.4" customHeight="1">
      <c r="A38" s="3"/>
      <c r="B38" s="41"/>
      <c r="C38" s="42"/>
      <c r="D38" s="42"/>
      <c r="E38" s="42"/>
      <c r="F38" s="26" t="s">
        <v>45</v>
      </c>
      <c r="G38" s="42"/>
      <c r="H38" s="42"/>
      <c r="I38" s="42"/>
      <c r="J38" s="42"/>
      <c r="K38" s="42"/>
      <c r="L38" s="43">
        <v>0</v>
      </c>
      <c r="M38" s="42"/>
      <c r="N38" s="42"/>
      <c r="O38" s="42"/>
      <c r="P38" s="42"/>
      <c r="Q38" s="42"/>
      <c r="R38" s="42"/>
      <c r="S38" s="42"/>
      <c r="T38" s="42"/>
      <c r="U38" s="42"/>
      <c r="V38" s="42"/>
      <c r="W38" s="44">
        <f>ROUND(BF94 + SUM(CH99), 2)</f>
        <v>0</v>
      </c>
      <c r="X38" s="42"/>
      <c r="Y38" s="42"/>
      <c r="Z38" s="42"/>
      <c r="AA38" s="42"/>
      <c r="AB38" s="42"/>
      <c r="AC38" s="42"/>
      <c r="AD38" s="42"/>
      <c r="AE38" s="42"/>
      <c r="AF38" s="42"/>
      <c r="AG38" s="42"/>
      <c r="AH38" s="42"/>
      <c r="AI38" s="42"/>
      <c r="AJ38" s="42"/>
      <c r="AK38" s="44">
        <v>0</v>
      </c>
      <c r="AL38" s="42"/>
      <c r="AM38" s="42"/>
      <c r="AN38" s="42"/>
      <c r="AO38" s="42"/>
      <c r="AP38" s="42"/>
      <c r="AQ38" s="42"/>
      <c r="AR38" s="45"/>
      <c r="BG38" s="3"/>
    </row>
    <row r="39" s="2" customFormat="1" ht="6.96" customHeight="1">
      <c r="A39" s="33"/>
      <c r="B39" s="34"/>
      <c r="C39" s="35"/>
      <c r="D39" s="35"/>
      <c r="E39" s="35"/>
      <c r="F39" s="35"/>
      <c r="G39" s="35"/>
      <c r="H39" s="35"/>
      <c r="I39" s="35"/>
      <c r="J39" s="35"/>
      <c r="K39" s="35"/>
      <c r="L39" s="35"/>
      <c r="M39" s="35"/>
      <c r="N39" s="35"/>
      <c r="O39" s="35"/>
      <c r="P39" s="35"/>
      <c r="Q39" s="35"/>
      <c r="R39" s="35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  <c r="AF39" s="35"/>
      <c r="AG39" s="35"/>
      <c r="AH39" s="35"/>
      <c r="AI39" s="35"/>
      <c r="AJ39" s="35"/>
      <c r="AK39" s="35"/>
      <c r="AL39" s="35"/>
      <c r="AM39" s="35"/>
      <c r="AN39" s="35"/>
      <c r="AO39" s="35"/>
      <c r="AP39" s="35"/>
      <c r="AQ39" s="35"/>
      <c r="AR39" s="36"/>
      <c r="BG39" s="33"/>
    </row>
    <row r="40" s="2" customFormat="1" ht="25.92" customHeight="1">
      <c r="A40" s="33"/>
      <c r="B40" s="34"/>
      <c r="C40" s="47"/>
      <c r="D40" s="48" t="s">
        <v>46</v>
      </c>
      <c r="E40" s="49"/>
      <c r="F40" s="49"/>
      <c r="G40" s="49"/>
      <c r="H40" s="49"/>
      <c r="I40" s="49"/>
      <c r="J40" s="49"/>
      <c r="K40" s="49"/>
      <c r="L40" s="49"/>
      <c r="M40" s="49"/>
      <c r="N40" s="49"/>
      <c r="O40" s="49"/>
      <c r="P40" s="49"/>
      <c r="Q40" s="49"/>
      <c r="R40" s="49"/>
      <c r="S40" s="49"/>
      <c r="T40" s="50" t="s">
        <v>47</v>
      </c>
      <c r="U40" s="49"/>
      <c r="V40" s="49"/>
      <c r="W40" s="49"/>
      <c r="X40" s="51" t="s">
        <v>48</v>
      </c>
      <c r="Y40" s="49"/>
      <c r="Z40" s="49"/>
      <c r="AA40" s="49"/>
      <c r="AB40" s="49"/>
      <c r="AC40" s="49"/>
      <c r="AD40" s="49"/>
      <c r="AE40" s="49"/>
      <c r="AF40" s="49"/>
      <c r="AG40" s="49"/>
      <c r="AH40" s="49"/>
      <c r="AI40" s="49"/>
      <c r="AJ40" s="49"/>
      <c r="AK40" s="52">
        <f>SUM(AK31:AK38)</f>
        <v>4150545.98</v>
      </c>
      <c r="AL40" s="49"/>
      <c r="AM40" s="49"/>
      <c r="AN40" s="49"/>
      <c r="AO40" s="53"/>
      <c r="AP40" s="47"/>
      <c r="AQ40" s="47"/>
      <c r="AR40" s="36"/>
      <c r="BG40" s="33"/>
    </row>
    <row r="41" s="2" customFormat="1" ht="6.96" customHeight="1">
      <c r="A41" s="33"/>
      <c r="B41" s="34"/>
      <c r="C41" s="35"/>
      <c r="D41" s="35"/>
      <c r="E41" s="35"/>
      <c r="F41" s="35"/>
      <c r="G41" s="35"/>
      <c r="H41" s="35"/>
      <c r="I41" s="35"/>
      <c r="J41" s="35"/>
      <c r="K41" s="35"/>
      <c r="L41" s="35"/>
      <c r="M41" s="35"/>
      <c r="N41" s="35"/>
      <c r="O41" s="35"/>
      <c r="P41" s="35"/>
      <c r="Q41" s="35"/>
      <c r="R41" s="35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  <c r="AF41" s="35"/>
      <c r="AG41" s="35"/>
      <c r="AH41" s="35"/>
      <c r="AI41" s="35"/>
      <c r="AJ41" s="35"/>
      <c r="AK41" s="35"/>
      <c r="AL41" s="35"/>
      <c r="AM41" s="35"/>
      <c r="AN41" s="35"/>
      <c r="AO41" s="35"/>
      <c r="AP41" s="35"/>
      <c r="AQ41" s="35"/>
      <c r="AR41" s="36"/>
      <c r="BG41" s="33"/>
    </row>
    <row r="42" s="2" customFormat="1" ht="14.4" customHeight="1">
      <c r="A42" s="33"/>
      <c r="B42" s="34"/>
      <c r="C42" s="35"/>
      <c r="D42" s="35"/>
      <c r="E42" s="35"/>
      <c r="F42" s="35"/>
      <c r="G42" s="35"/>
      <c r="H42" s="35"/>
      <c r="I42" s="35"/>
      <c r="J42" s="35"/>
      <c r="K42" s="35"/>
      <c r="L42" s="35"/>
      <c r="M42" s="35"/>
      <c r="N42" s="35"/>
      <c r="O42" s="35"/>
      <c r="P42" s="35"/>
      <c r="Q42" s="35"/>
      <c r="R42" s="35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  <c r="AF42" s="35"/>
      <c r="AG42" s="35"/>
      <c r="AH42" s="35"/>
      <c r="AI42" s="35"/>
      <c r="AJ42" s="35"/>
      <c r="AK42" s="35"/>
      <c r="AL42" s="35"/>
      <c r="AM42" s="35"/>
      <c r="AN42" s="35"/>
      <c r="AO42" s="35"/>
      <c r="AP42" s="35"/>
      <c r="AQ42" s="35"/>
      <c r="AR42" s="36"/>
      <c r="BG42" s="33"/>
    </row>
    <row r="43" s="1" customFormat="1" ht="14.4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="1" customFormat="1" ht="14.4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="1" customFormat="1" ht="14.4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="1" customFormat="1" ht="14.4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="1" customFormat="1" ht="14.4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="1" customFormat="1" ht="14.4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="2" customFormat="1" ht="14.4" customHeight="1">
      <c r="B49" s="54"/>
      <c r="C49" s="55"/>
      <c r="D49" s="56" t="s">
        <v>49</v>
      </c>
      <c r="E49" s="57"/>
      <c r="F49" s="57"/>
      <c r="G49" s="57"/>
      <c r="H49" s="57"/>
      <c r="I49" s="57"/>
      <c r="J49" s="57"/>
      <c r="K49" s="57"/>
      <c r="L49" s="57"/>
      <c r="M49" s="57"/>
      <c r="N49" s="57"/>
      <c r="O49" s="57"/>
      <c r="P49" s="57"/>
      <c r="Q49" s="57"/>
      <c r="R49" s="57"/>
      <c r="S49" s="57"/>
      <c r="T49" s="57"/>
      <c r="U49" s="57"/>
      <c r="V49" s="57"/>
      <c r="W49" s="57"/>
      <c r="X49" s="57"/>
      <c r="Y49" s="57"/>
      <c r="Z49" s="57"/>
      <c r="AA49" s="57"/>
      <c r="AB49" s="57"/>
      <c r="AC49" s="57"/>
      <c r="AD49" s="57"/>
      <c r="AE49" s="57"/>
      <c r="AF49" s="57"/>
      <c r="AG49" s="57"/>
      <c r="AH49" s="56" t="s">
        <v>50</v>
      </c>
      <c r="AI49" s="57"/>
      <c r="AJ49" s="57"/>
      <c r="AK49" s="57"/>
      <c r="AL49" s="57"/>
      <c r="AM49" s="57"/>
      <c r="AN49" s="57"/>
      <c r="AO49" s="57"/>
      <c r="AP49" s="55"/>
      <c r="AQ49" s="55"/>
      <c r="AR49" s="58"/>
    </row>
    <row r="50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="2" customFormat="1">
      <c r="A60" s="33"/>
      <c r="B60" s="34"/>
      <c r="C60" s="35"/>
      <c r="D60" s="59" t="s">
        <v>51</v>
      </c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59" t="s">
        <v>52</v>
      </c>
      <c r="W60" s="38"/>
      <c r="X60" s="38"/>
      <c r="Y60" s="38"/>
      <c r="Z60" s="38"/>
      <c r="AA60" s="38"/>
      <c r="AB60" s="38"/>
      <c r="AC60" s="38"/>
      <c r="AD60" s="38"/>
      <c r="AE60" s="38"/>
      <c r="AF60" s="38"/>
      <c r="AG60" s="38"/>
      <c r="AH60" s="59" t="s">
        <v>51</v>
      </c>
      <c r="AI60" s="38"/>
      <c r="AJ60" s="38"/>
      <c r="AK60" s="38"/>
      <c r="AL60" s="38"/>
      <c r="AM60" s="59" t="s">
        <v>52</v>
      </c>
      <c r="AN60" s="38"/>
      <c r="AO60" s="38"/>
      <c r="AP60" s="35"/>
      <c r="AQ60" s="35"/>
      <c r="AR60" s="36"/>
      <c r="BG60" s="33"/>
    </row>
    <row r="61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="2" customFormat="1">
      <c r="A64" s="33"/>
      <c r="B64" s="34"/>
      <c r="C64" s="35"/>
      <c r="D64" s="56" t="s">
        <v>53</v>
      </c>
      <c r="E64" s="60"/>
      <c r="F64" s="60"/>
      <c r="G64" s="60"/>
      <c r="H64" s="60"/>
      <c r="I64" s="60"/>
      <c r="J64" s="60"/>
      <c r="K64" s="60"/>
      <c r="L64" s="60"/>
      <c r="M64" s="60"/>
      <c r="N64" s="60"/>
      <c r="O64" s="60"/>
      <c r="P64" s="60"/>
      <c r="Q64" s="60"/>
      <c r="R64" s="60"/>
      <c r="S64" s="60"/>
      <c r="T64" s="60"/>
      <c r="U64" s="60"/>
      <c r="V64" s="60"/>
      <c r="W64" s="60"/>
      <c r="X64" s="60"/>
      <c r="Y64" s="60"/>
      <c r="Z64" s="60"/>
      <c r="AA64" s="60"/>
      <c r="AB64" s="60"/>
      <c r="AC64" s="60"/>
      <c r="AD64" s="60"/>
      <c r="AE64" s="60"/>
      <c r="AF64" s="60"/>
      <c r="AG64" s="60"/>
      <c r="AH64" s="56" t="s">
        <v>54</v>
      </c>
      <c r="AI64" s="60"/>
      <c r="AJ64" s="60"/>
      <c r="AK64" s="60"/>
      <c r="AL64" s="60"/>
      <c r="AM64" s="60"/>
      <c r="AN64" s="60"/>
      <c r="AO64" s="60"/>
      <c r="AP64" s="35"/>
      <c r="AQ64" s="35"/>
      <c r="AR64" s="36"/>
      <c r="BG64" s="33"/>
    </row>
    <row r="65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="2" customFormat="1">
      <c r="A75" s="33"/>
      <c r="B75" s="34"/>
      <c r="C75" s="35"/>
      <c r="D75" s="59" t="s">
        <v>51</v>
      </c>
      <c r="E75" s="38"/>
      <c r="F75" s="38"/>
      <c r="G75" s="38"/>
      <c r="H75" s="38"/>
      <c r="I75" s="38"/>
      <c r="J75" s="38"/>
      <c r="K75" s="38"/>
      <c r="L75" s="38"/>
      <c r="M75" s="38"/>
      <c r="N75" s="38"/>
      <c r="O75" s="38"/>
      <c r="P75" s="38"/>
      <c r="Q75" s="38"/>
      <c r="R75" s="38"/>
      <c r="S75" s="38"/>
      <c r="T75" s="38"/>
      <c r="U75" s="38"/>
      <c r="V75" s="59" t="s">
        <v>52</v>
      </c>
      <c r="W75" s="38"/>
      <c r="X75" s="38"/>
      <c r="Y75" s="38"/>
      <c r="Z75" s="38"/>
      <c r="AA75" s="38"/>
      <c r="AB75" s="38"/>
      <c r="AC75" s="38"/>
      <c r="AD75" s="38"/>
      <c r="AE75" s="38"/>
      <c r="AF75" s="38"/>
      <c r="AG75" s="38"/>
      <c r="AH75" s="59" t="s">
        <v>51</v>
      </c>
      <c r="AI75" s="38"/>
      <c r="AJ75" s="38"/>
      <c r="AK75" s="38"/>
      <c r="AL75" s="38"/>
      <c r="AM75" s="59" t="s">
        <v>52</v>
      </c>
      <c r="AN75" s="38"/>
      <c r="AO75" s="38"/>
      <c r="AP75" s="35"/>
      <c r="AQ75" s="35"/>
      <c r="AR75" s="36"/>
      <c r="BG75" s="33"/>
    </row>
    <row r="76" s="2" customFormat="1">
      <c r="A76" s="33"/>
      <c r="B76" s="34"/>
      <c r="C76" s="35"/>
      <c r="D76" s="35"/>
      <c r="E76" s="35"/>
      <c r="F76" s="35"/>
      <c r="G76" s="35"/>
      <c r="H76" s="35"/>
      <c r="I76" s="35"/>
      <c r="J76" s="35"/>
      <c r="K76" s="35"/>
      <c r="L76" s="35"/>
      <c r="M76" s="35"/>
      <c r="N76" s="35"/>
      <c r="O76" s="35"/>
      <c r="P76" s="35"/>
      <c r="Q76" s="35"/>
      <c r="R76" s="35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  <c r="AF76" s="35"/>
      <c r="AG76" s="35"/>
      <c r="AH76" s="35"/>
      <c r="AI76" s="35"/>
      <c r="AJ76" s="35"/>
      <c r="AK76" s="35"/>
      <c r="AL76" s="35"/>
      <c r="AM76" s="35"/>
      <c r="AN76" s="35"/>
      <c r="AO76" s="35"/>
      <c r="AP76" s="35"/>
      <c r="AQ76" s="35"/>
      <c r="AR76" s="36"/>
      <c r="BG76" s="33"/>
    </row>
    <row r="77" s="2" customFormat="1" ht="6.96" customHeight="1">
      <c r="A77" s="33"/>
      <c r="B77" s="61"/>
      <c r="C77" s="62"/>
      <c r="D77" s="62"/>
      <c r="E77" s="62"/>
      <c r="F77" s="62"/>
      <c r="G77" s="62"/>
      <c r="H77" s="62"/>
      <c r="I77" s="62"/>
      <c r="J77" s="62"/>
      <c r="K77" s="62"/>
      <c r="L77" s="62"/>
      <c r="M77" s="62"/>
      <c r="N77" s="62"/>
      <c r="O77" s="62"/>
      <c r="P77" s="62"/>
      <c r="Q77" s="62"/>
      <c r="R77" s="62"/>
      <c r="S77" s="62"/>
      <c r="T77" s="62"/>
      <c r="U77" s="62"/>
      <c r="V77" s="62"/>
      <c r="W77" s="62"/>
      <c r="X77" s="62"/>
      <c r="Y77" s="62"/>
      <c r="Z77" s="62"/>
      <c r="AA77" s="62"/>
      <c r="AB77" s="62"/>
      <c r="AC77" s="62"/>
      <c r="AD77" s="62"/>
      <c r="AE77" s="62"/>
      <c r="AF77" s="62"/>
      <c r="AG77" s="62"/>
      <c r="AH77" s="62"/>
      <c r="AI77" s="62"/>
      <c r="AJ77" s="62"/>
      <c r="AK77" s="62"/>
      <c r="AL77" s="62"/>
      <c r="AM77" s="62"/>
      <c r="AN77" s="62"/>
      <c r="AO77" s="62"/>
      <c r="AP77" s="62"/>
      <c r="AQ77" s="62"/>
      <c r="AR77" s="36"/>
      <c r="BG77" s="33"/>
    </row>
    <row r="81" s="2" customFormat="1" ht="6.96" customHeight="1">
      <c r="A81" s="33"/>
      <c r="B81" s="63"/>
      <c r="C81" s="64"/>
      <c r="D81" s="64"/>
      <c r="E81" s="64"/>
      <c r="F81" s="64"/>
      <c r="G81" s="64"/>
      <c r="H81" s="64"/>
      <c r="I81" s="64"/>
      <c r="J81" s="64"/>
      <c r="K81" s="64"/>
      <c r="L81" s="64"/>
      <c r="M81" s="64"/>
      <c r="N81" s="64"/>
      <c r="O81" s="64"/>
      <c r="P81" s="64"/>
      <c r="Q81" s="64"/>
      <c r="R81" s="64"/>
      <c r="S81" s="64"/>
      <c r="T81" s="64"/>
      <c r="U81" s="64"/>
      <c r="V81" s="64"/>
      <c r="W81" s="64"/>
      <c r="X81" s="64"/>
      <c r="Y81" s="64"/>
      <c r="Z81" s="64"/>
      <c r="AA81" s="64"/>
      <c r="AB81" s="64"/>
      <c r="AC81" s="64"/>
      <c r="AD81" s="64"/>
      <c r="AE81" s="64"/>
      <c r="AF81" s="64"/>
      <c r="AG81" s="64"/>
      <c r="AH81" s="64"/>
      <c r="AI81" s="64"/>
      <c r="AJ81" s="64"/>
      <c r="AK81" s="64"/>
      <c r="AL81" s="64"/>
      <c r="AM81" s="64"/>
      <c r="AN81" s="64"/>
      <c r="AO81" s="64"/>
      <c r="AP81" s="64"/>
      <c r="AQ81" s="64"/>
      <c r="AR81" s="36"/>
      <c r="BG81" s="33"/>
    </row>
    <row r="82" s="2" customFormat="1" ht="24.96" customHeight="1">
      <c r="A82" s="33"/>
      <c r="B82" s="34"/>
      <c r="C82" s="20" t="s">
        <v>55</v>
      </c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35"/>
      <c r="O82" s="35"/>
      <c r="P82" s="35"/>
      <c r="Q82" s="35"/>
      <c r="R82" s="35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  <c r="AF82" s="35"/>
      <c r="AG82" s="35"/>
      <c r="AH82" s="35"/>
      <c r="AI82" s="35"/>
      <c r="AJ82" s="35"/>
      <c r="AK82" s="35"/>
      <c r="AL82" s="35"/>
      <c r="AM82" s="35"/>
      <c r="AN82" s="35"/>
      <c r="AO82" s="35"/>
      <c r="AP82" s="35"/>
      <c r="AQ82" s="35"/>
      <c r="AR82" s="36"/>
      <c r="BG82" s="33"/>
    </row>
    <row r="83" s="2" customFormat="1" ht="6.96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35"/>
      <c r="M83" s="35"/>
      <c r="N83" s="35"/>
      <c r="O83" s="35"/>
      <c r="P83" s="35"/>
      <c r="Q83" s="35"/>
      <c r="R83" s="35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  <c r="AF83" s="35"/>
      <c r="AG83" s="35"/>
      <c r="AH83" s="35"/>
      <c r="AI83" s="35"/>
      <c r="AJ83" s="35"/>
      <c r="AK83" s="35"/>
      <c r="AL83" s="35"/>
      <c r="AM83" s="35"/>
      <c r="AN83" s="35"/>
      <c r="AO83" s="35"/>
      <c r="AP83" s="35"/>
      <c r="AQ83" s="35"/>
      <c r="AR83" s="36"/>
      <c r="BG83" s="33"/>
    </row>
    <row r="84" s="4" customFormat="1" ht="12" customHeight="1">
      <c r="A84" s="4"/>
      <c r="B84" s="65"/>
      <c r="C84" s="26" t="s">
        <v>13</v>
      </c>
      <c r="D84" s="66"/>
      <c r="E84" s="66"/>
      <c r="F84" s="66"/>
      <c r="G84" s="66"/>
      <c r="H84" s="66"/>
      <c r="I84" s="66"/>
      <c r="J84" s="66"/>
      <c r="K84" s="66"/>
      <c r="L84" s="66" t="str">
        <f>K5</f>
        <v>2020/16</v>
      </c>
      <c r="M84" s="66"/>
      <c r="N84" s="66"/>
      <c r="O84" s="66"/>
      <c r="P84" s="66"/>
      <c r="Q84" s="66"/>
      <c r="R84" s="66"/>
      <c r="S84" s="66"/>
      <c r="T84" s="66"/>
      <c r="U84" s="66"/>
      <c r="V84" s="66"/>
      <c r="W84" s="66"/>
      <c r="X84" s="66"/>
      <c r="Y84" s="66"/>
      <c r="Z84" s="66"/>
      <c r="AA84" s="66"/>
      <c r="AB84" s="66"/>
      <c r="AC84" s="66"/>
      <c r="AD84" s="66"/>
      <c r="AE84" s="66"/>
      <c r="AF84" s="66"/>
      <c r="AG84" s="66"/>
      <c r="AH84" s="66"/>
      <c r="AI84" s="66"/>
      <c r="AJ84" s="66"/>
      <c r="AK84" s="66"/>
      <c r="AL84" s="66"/>
      <c r="AM84" s="66"/>
      <c r="AN84" s="66"/>
      <c r="AO84" s="66"/>
      <c r="AP84" s="66"/>
      <c r="AQ84" s="66"/>
      <c r="AR84" s="67"/>
      <c r="BG84" s="4"/>
    </row>
    <row r="85" s="5" customFormat="1" ht="36.96" customHeight="1">
      <c r="A85" s="5"/>
      <c r="B85" s="68"/>
      <c r="C85" s="69" t="s">
        <v>15</v>
      </c>
      <c r="D85" s="70"/>
      <c r="E85" s="70"/>
      <c r="F85" s="70"/>
      <c r="G85" s="70"/>
      <c r="H85" s="70"/>
      <c r="I85" s="70"/>
      <c r="J85" s="70"/>
      <c r="K85" s="70"/>
      <c r="L85" s="71" t="str">
        <f>K6</f>
        <v>Oprava kabelizace M. Budějovice - Blížkovice</v>
      </c>
      <c r="M85" s="70"/>
      <c r="N85" s="70"/>
      <c r="O85" s="70"/>
      <c r="P85" s="70"/>
      <c r="Q85" s="70"/>
      <c r="R85" s="70"/>
      <c r="S85" s="70"/>
      <c r="T85" s="70"/>
      <c r="U85" s="70"/>
      <c r="V85" s="70"/>
      <c r="W85" s="70"/>
      <c r="X85" s="70"/>
      <c r="Y85" s="70"/>
      <c r="Z85" s="70"/>
      <c r="AA85" s="70"/>
      <c r="AB85" s="70"/>
      <c r="AC85" s="70"/>
      <c r="AD85" s="70"/>
      <c r="AE85" s="70"/>
      <c r="AF85" s="70"/>
      <c r="AG85" s="70"/>
      <c r="AH85" s="70"/>
      <c r="AI85" s="70"/>
      <c r="AJ85" s="70"/>
      <c r="AK85" s="70"/>
      <c r="AL85" s="70"/>
      <c r="AM85" s="70"/>
      <c r="AN85" s="70"/>
      <c r="AO85" s="70"/>
      <c r="AP85" s="70"/>
      <c r="AQ85" s="70"/>
      <c r="AR85" s="72"/>
      <c r="BG85" s="5"/>
    </row>
    <row r="86" s="2" customFormat="1" ht="6.96" customHeight="1">
      <c r="A86" s="33"/>
      <c r="B86" s="34"/>
      <c r="C86" s="35"/>
      <c r="D86" s="35"/>
      <c r="E86" s="35"/>
      <c r="F86" s="35"/>
      <c r="G86" s="35"/>
      <c r="H86" s="35"/>
      <c r="I86" s="35"/>
      <c r="J86" s="35"/>
      <c r="K86" s="35"/>
      <c r="L86" s="35"/>
      <c r="M86" s="35"/>
      <c r="N86" s="35"/>
      <c r="O86" s="35"/>
      <c r="P86" s="35"/>
      <c r="Q86" s="35"/>
      <c r="R86" s="35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F86" s="35"/>
      <c r="AG86" s="35"/>
      <c r="AH86" s="35"/>
      <c r="AI86" s="35"/>
      <c r="AJ86" s="35"/>
      <c r="AK86" s="35"/>
      <c r="AL86" s="35"/>
      <c r="AM86" s="35"/>
      <c r="AN86" s="35"/>
      <c r="AO86" s="35"/>
      <c r="AP86" s="35"/>
      <c r="AQ86" s="35"/>
      <c r="AR86" s="36"/>
      <c r="BG86" s="33"/>
    </row>
    <row r="87" s="2" customFormat="1" ht="12" customHeight="1">
      <c r="A87" s="33"/>
      <c r="B87" s="34"/>
      <c r="C87" s="26" t="s">
        <v>19</v>
      </c>
      <c r="D87" s="35"/>
      <c r="E87" s="35"/>
      <c r="F87" s="35"/>
      <c r="G87" s="35"/>
      <c r="H87" s="35"/>
      <c r="I87" s="35"/>
      <c r="J87" s="35"/>
      <c r="K87" s="35"/>
      <c r="L87" s="73" t="str">
        <f>IF(K8="","",K8)</f>
        <v xml:space="preserve"> </v>
      </c>
      <c r="M87" s="35"/>
      <c r="N87" s="35"/>
      <c r="O87" s="35"/>
      <c r="P87" s="35"/>
      <c r="Q87" s="35"/>
      <c r="R87" s="35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F87" s="35"/>
      <c r="AG87" s="35"/>
      <c r="AH87" s="35"/>
      <c r="AI87" s="26" t="s">
        <v>21</v>
      </c>
      <c r="AJ87" s="35"/>
      <c r="AK87" s="35"/>
      <c r="AL87" s="35"/>
      <c r="AM87" s="74" t="str">
        <f>IF(AN8= "","",AN8)</f>
        <v>26. 10. 2020</v>
      </c>
      <c r="AN87" s="74"/>
      <c r="AO87" s="35"/>
      <c r="AP87" s="35"/>
      <c r="AQ87" s="35"/>
      <c r="AR87" s="36"/>
      <c r="BG87" s="33"/>
    </row>
    <row r="88" s="2" customFormat="1" ht="6.96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35"/>
      <c r="M88" s="35"/>
      <c r="N88" s="35"/>
      <c r="O88" s="35"/>
      <c r="P88" s="35"/>
      <c r="Q88" s="35"/>
      <c r="R88" s="35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F88" s="35"/>
      <c r="AG88" s="35"/>
      <c r="AH88" s="35"/>
      <c r="AI88" s="35"/>
      <c r="AJ88" s="35"/>
      <c r="AK88" s="35"/>
      <c r="AL88" s="35"/>
      <c r="AM88" s="35"/>
      <c r="AN88" s="35"/>
      <c r="AO88" s="35"/>
      <c r="AP88" s="35"/>
      <c r="AQ88" s="35"/>
      <c r="AR88" s="36"/>
      <c r="BG88" s="33"/>
    </row>
    <row r="89" s="2" customFormat="1" ht="15.15" customHeight="1">
      <c r="A89" s="33"/>
      <c r="B89" s="34"/>
      <c r="C89" s="26" t="s">
        <v>23</v>
      </c>
      <c r="D89" s="35"/>
      <c r="E89" s="35"/>
      <c r="F89" s="35"/>
      <c r="G89" s="35"/>
      <c r="H89" s="35"/>
      <c r="I89" s="35"/>
      <c r="J89" s="35"/>
      <c r="K89" s="35"/>
      <c r="L89" s="66" t="str">
        <f>IF(E11= "","",E11)</f>
        <v>Správa železniční dopravní cesty, s.o.</v>
      </c>
      <c r="M89" s="35"/>
      <c r="N89" s="35"/>
      <c r="O89" s="35"/>
      <c r="P89" s="35"/>
      <c r="Q89" s="35"/>
      <c r="R89" s="35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F89" s="35"/>
      <c r="AG89" s="35"/>
      <c r="AH89" s="35"/>
      <c r="AI89" s="26" t="s">
        <v>29</v>
      </c>
      <c r="AJ89" s="35"/>
      <c r="AK89" s="35"/>
      <c r="AL89" s="35"/>
      <c r="AM89" s="75" t="str">
        <f>IF(E17="","",E17)</f>
        <v xml:space="preserve"> </v>
      </c>
      <c r="AN89" s="66"/>
      <c r="AO89" s="66"/>
      <c r="AP89" s="66"/>
      <c r="AQ89" s="35"/>
      <c r="AR89" s="36"/>
      <c r="AS89" s="76" t="s">
        <v>56</v>
      </c>
      <c r="AT89" s="77"/>
      <c r="AU89" s="78"/>
      <c r="AV89" s="78"/>
      <c r="AW89" s="78"/>
      <c r="AX89" s="78"/>
      <c r="AY89" s="78"/>
      <c r="AZ89" s="78"/>
      <c r="BA89" s="78"/>
      <c r="BB89" s="78"/>
      <c r="BC89" s="78"/>
      <c r="BD89" s="78"/>
      <c r="BE89" s="78"/>
      <c r="BF89" s="79"/>
      <c r="BG89" s="33"/>
    </row>
    <row r="90" s="2" customFormat="1" ht="15.15" customHeight="1">
      <c r="A90" s="33"/>
      <c r="B90" s="34"/>
      <c r="C90" s="26" t="s">
        <v>28</v>
      </c>
      <c r="D90" s="35"/>
      <c r="E90" s="35"/>
      <c r="F90" s="35"/>
      <c r="G90" s="35"/>
      <c r="H90" s="35"/>
      <c r="I90" s="35"/>
      <c r="J90" s="35"/>
      <c r="K90" s="35"/>
      <c r="L90" s="66" t="str">
        <f>IF(E14="","",E14)</f>
        <v xml:space="preserve"> </v>
      </c>
      <c r="M90" s="35"/>
      <c r="N90" s="35"/>
      <c r="O90" s="35"/>
      <c r="P90" s="35"/>
      <c r="Q90" s="35"/>
      <c r="R90" s="35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F90" s="35"/>
      <c r="AG90" s="35"/>
      <c r="AH90" s="35"/>
      <c r="AI90" s="26" t="s">
        <v>30</v>
      </c>
      <c r="AJ90" s="35"/>
      <c r="AK90" s="35"/>
      <c r="AL90" s="35"/>
      <c r="AM90" s="75" t="str">
        <f>IF(E20="","",E20)</f>
        <v xml:space="preserve"> </v>
      </c>
      <c r="AN90" s="66"/>
      <c r="AO90" s="66"/>
      <c r="AP90" s="66"/>
      <c r="AQ90" s="35"/>
      <c r="AR90" s="36"/>
      <c r="AS90" s="80"/>
      <c r="AT90" s="81"/>
      <c r="AU90" s="82"/>
      <c r="AV90" s="82"/>
      <c r="AW90" s="82"/>
      <c r="AX90" s="82"/>
      <c r="AY90" s="82"/>
      <c r="AZ90" s="82"/>
      <c r="BA90" s="82"/>
      <c r="BB90" s="82"/>
      <c r="BC90" s="82"/>
      <c r="BD90" s="82"/>
      <c r="BE90" s="82"/>
      <c r="BF90" s="83"/>
      <c r="BG90" s="33"/>
    </row>
    <row r="91" s="2" customFormat="1" ht="10.8" customHeight="1">
      <c r="A91" s="33"/>
      <c r="B91" s="34"/>
      <c r="C91" s="35"/>
      <c r="D91" s="35"/>
      <c r="E91" s="35"/>
      <c r="F91" s="35"/>
      <c r="G91" s="35"/>
      <c r="H91" s="35"/>
      <c r="I91" s="35"/>
      <c r="J91" s="35"/>
      <c r="K91" s="35"/>
      <c r="L91" s="35"/>
      <c r="M91" s="35"/>
      <c r="N91" s="35"/>
      <c r="O91" s="35"/>
      <c r="P91" s="35"/>
      <c r="Q91" s="35"/>
      <c r="R91" s="35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F91" s="35"/>
      <c r="AG91" s="35"/>
      <c r="AH91" s="35"/>
      <c r="AI91" s="35"/>
      <c r="AJ91" s="35"/>
      <c r="AK91" s="35"/>
      <c r="AL91" s="35"/>
      <c r="AM91" s="35"/>
      <c r="AN91" s="35"/>
      <c r="AO91" s="35"/>
      <c r="AP91" s="35"/>
      <c r="AQ91" s="35"/>
      <c r="AR91" s="36"/>
      <c r="AS91" s="84"/>
      <c r="AT91" s="85"/>
      <c r="AU91" s="86"/>
      <c r="AV91" s="86"/>
      <c r="AW91" s="86"/>
      <c r="AX91" s="86"/>
      <c r="AY91" s="86"/>
      <c r="AZ91" s="86"/>
      <c r="BA91" s="86"/>
      <c r="BB91" s="86"/>
      <c r="BC91" s="86"/>
      <c r="BD91" s="86"/>
      <c r="BE91" s="86"/>
      <c r="BF91" s="87"/>
      <c r="BG91" s="33"/>
    </row>
    <row r="92" s="2" customFormat="1" ht="29.28" customHeight="1">
      <c r="A92" s="33"/>
      <c r="B92" s="34"/>
      <c r="C92" s="88" t="s">
        <v>57</v>
      </c>
      <c r="D92" s="89"/>
      <c r="E92" s="89"/>
      <c r="F92" s="89"/>
      <c r="G92" s="89"/>
      <c r="H92" s="90"/>
      <c r="I92" s="91" t="s">
        <v>58</v>
      </c>
      <c r="J92" s="89"/>
      <c r="K92" s="89"/>
      <c r="L92" s="89"/>
      <c r="M92" s="89"/>
      <c r="N92" s="89"/>
      <c r="O92" s="89"/>
      <c r="P92" s="89"/>
      <c r="Q92" s="89"/>
      <c r="R92" s="89"/>
      <c r="S92" s="89"/>
      <c r="T92" s="89"/>
      <c r="U92" s="89"/>
      <c r="V92" s="89"/>
      <c r="W92" s="89"/>
      <c r="X92" s="89"/>
      <c r="Y92" s="89"/>
      <c r="Z92" s="89"/>
      <c r="AA92" s="89"/>
      <c r="AB92" s="89"/>
      <c r="AC92" s="89"/>
      <c r="AD92" s="89"/>
      <c r="AE92" s="89"/>
      <c r="AF92" s="89"/>
      <c r="AG92" s="92" t="s">
        <v>59</v>
      </c>
      <c r="AH92" s="89"/>
      <c r="AI92" s="89"/>
      <c r="AJ92" s="89"/>
      <c r="AK92" s="89"/>
      <c r="AL92" s="89"/>
      <c r="AM92" s="89"/>
      <c r="AN92" s="91" t="s">
        <v>60</v>
      </c>
      <c r="AO92" s="89"/>
      <c r="AP92" s="93"/>
      <c r="AQ92" s="94" t="s">
        <v>61</v>
      </c>
      <c r="AR92" s="36"/>
      <c r="AS92" s="95" t="s">
        <v>62</v>
      </c>
      <c r="AT92" s="96" t="s">
        <v>63</v>
      </c>
      <c r="AU92" s="96" t="s">
        <v>64</v>
      </c>
      <c r="AV92" s="96" t="s">
        <v>65</v>
      </c>
      <c r="AW92" s="96" t="s">
        <v>66</v>
      </c>
      <c r="AX92" s="96" t="s">
        <v>67</v>
      </c>
      <c r="AY92" s="96" t="s">
        <v>68</v>
      </c>
      <c r="AZ92" s="96" t="s">
        <v>69</v>
      </c>
      <c r="BA92" s="96" t="s">
        <v>70</v>
      </c>
      <c r="BB92" s="96" t="s">
        <v>71</v>
      </c>
      <c r="BC92" s="96" t="s">
        <v>72</v>
      </c>
      <c r="BD92" s="96" t="s">
        <v>73</v>
      </c>
      <c r="BE92" s="96" t="s">
        <v>74</v>
      </c>
      <c r="BF92" s="97" t="s">
        <v>75</v>
      </c>
      <c r="BG92" s="33"/>
    </row>
    <row r="93" s="2" customFormat="1" ht="10.8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35"/>
      <c r="M93" s="35"/>
      <c r="N93" s="35"/>
      <c r="O93" s="35"/>
      <c r="P93" s="35"/>
      <c r="Q93" s="35"/>
      <c r="R93" s="35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F93" s="35"/>
      <c r="AG93" s="35"/>
      <c r="AH93" s="35"/>
      <c r="AI93" s="35"/>
      <c r="AJ93" s="35"/>
      <c r="AK93" s="35"/>
      <c r="AL93" s="35"/>
      <c r="AM93" s="35"/>
      <c r="AN93" s="35"/>
      <c r="AO93" s="35"/>
      <c r="AP93" s="35"/>
      <c r="AQ93" s="35"/>
      <c r="AR93" s="36"/>
      <c r="AS93" s="98"/>
      <c r="AT93" s="99"/>
      <c r="AU93" s="99"/>
      <c r="AV93" s="99"/>
      <c r="AW93" s="99"/>
      <c r="AX93" s="99"/>
      <c r="AY93" s="99"/>
      <c r="AZ93" s="99"/>
      <c r="BA93" s="99"/>
      <c r="BB93" s="99"/>
      <c r="BC93" s="99"/>
      <c r="BD93" s="99"/>
      <c r="BE93" s="99"/>
      <c r="BF93" s="100"/>
      <c r="BG93" s="33"/>
    </row>
    <row r="94" s="6" customFormat="1" ht="32.4" customHeight="1">
      <c r="A94" s="6"/>
      <c r="B94" s="101"/>
      <c r="C94" s="102" t="s">
        <v>76</v>
      </c>
      <c r="D94" s="103"/>
      <c r="E94" s="103"/>
      <c r="F94" s="103"/>
      <c r="G94" s="103"/>
      <c r="H94" s="103"/>
      <c r="I94" s="103"/>
      <c r="J94" s="103"/>
      <c r="K94" s="103"/>
      <c r="L94" s="103"/>
      <c r="M94" s="103"/>
      <c r="N94" s="103"/>
      <c r="O94" s="103"/>
      <c r="P94" s="103"/>
      <c r="Q94" s="103"/>
      <c r="R94" s="103"/>
      <c r="S94" s="103"/>
      <c r="T94" s="103"/>
      <c r="U94" s="103"/>
      <c r="V94" s="103"/>
      <c r="W94" s="103"/>
      <c r="X94" s="103"/>
      <c r="Y94" s="103"/>
      <c r="Z94" s="103"/>
      <c r="AA94" s="103"/>
      <c r="AB94" s="103"/>
      <c r="AC94" s="103"/>
      <c r="AD94" s="103"/>
      <c r="AE94" s="103"/>
      <c r="AF94" s="103"/>
      <c r="AG94" s="104">
        <f>ROUND(SUM(AG95:AG97),2)</f>
        <v>4150545.98</v>
      </c>
      <c r="AH94" s="104"/>
      <c r="AI94" s="104"/>
      <c r="AJ94" s="104"/>
      <c r="AK94" s="104"/>
      <c r="AL94" s="104"/>
      <c r="AM94" s="104"/>
      <c r="AN94" s="105">
        <f>SUM(AG94,AV94)</f>
        <v>4150545.98</v>
      </c>
      <c r="AO94" s="105"/>
      <c r="AP94" s="105"/>
      <c r="AQ94" s="106" t="s">
        <v>1</v>
      </c>
      <c r="AR94" s="107"/>
      <c r="AS94" s="108">
        <f>ROUND(SUM(AS95:AS97),2)</f>
        <v>555038.14000000001</v>
      </c>
      <c r="AT94" s="109">
        <f>ROUND(SUM(AT95:AT97),2)</f>
        <v>3595507.8399999999</v>
      </c>
      <c r="AU94" s="110">
        <f>ROUND(SUM(AU95:AU97),2)</f>
        <v>0</v>
      </c>
      <c r="AV94" s="110">
        <f>ROUND(SUM(AX94:AY94),2)</f>
        <v>0</v>
      </c>
      <c r="AW94" s="111">
        <f>ROUND(SUM(AW95:AW97),5)</f>
        <v>0</v>
      </c>
      <c r="AX94" s="110">
        <f>ROUND(BB94*L34,2)</f>
        <v>0</v>
      </c>
      <c r="AY94" s="110">
        <f>ROUND(BC94*L35,2)</f>
        <v>0</v>
      </c>
      <c r="AZ94" s="110">
        <f>ROUND(BD94*L34,2)</f>
        <v>871614.66000000003</v>
      </c>
      <c r="BA94" s="110">
        <f>ROUND(BE94*L35,2)</f>
        <v>0</v>
      </c>
      <c r="BB94" s="110">
        <f>ROUND(SUM(BB95:BB97),2)</f>
        <v>0</v>
      </c>
      <c r="BC94" s="110">
        <f>ROUND(SUM(BC95:BC97),2)</f>
        <v>0</v>
      </c>
      <c r="BD94" s="110">
        <f>ROUND(SUM(BD95:BD97),2)</f>
        <v>4150545.98</v>
      </c>
      <c r="BE94" s="110">
        <f>ROUND(SUM(BE95:BE97),2)</f>
        <v>0</v>
      </c>
      <c r="BF94" s="112">
        <f>ROUND(SUM(BF95:BF97),2)</f>
        <v>0</v>
      </c>
      <c r="BG94" s="6"/>
      <c r="BS94" s="113" t="s">
        <v>77</v>
      </c>
      <c r="BT94" s="113" t="s">
        <v>78</v>
      </c>
      <c r="BU94" s="114" t="s">
        <v>79</v>
      </c>
      <c r="BV94" s="113" t="s">
        <v>80</v>
      </c>
      <c r="BW94" s="113" t="s">
        <v>6</v>
      </c>
      <c r="BX94" s="113" t="s">
        <v>81</v>
      </c>
      <c r="CL94" s="113" t="s">
        <v>1</v>
      </c>
    </row>
    <row r="95" s="7" customFormat="1" ht="16.5" customHeight="1">
      <c r="A95" s="115" t="s">
        <v>82</v>
      </c>
      <c r="B95" s="116"/>
      <c r="C95" s="117"/>
      <c r="D95" s="118" t="s">
        <v>83</v>
      </c>
      <c r="E95" s="118"/>
      <c r="F95" s="118"/>
      <c r="G95" s="118"/>
      <c r="H95" s="118"/>
      <c r="I95" s="119"/>
      <c r="J95" s="118" t="s">
        <v>84</v>
      </c>
      <c r="K95" s="118"/>
      <c r="L95" s="118"/>
      <c r="M95" s="118"/>
      <c r="N95" s="118"/>
      <c r="O95" s="118"/>
      <c r="P95" s="118"/>
      <c r="Q95" s="118"/>
      <c r="R95" s="118"/>
      <c r="S95" s="118"/>
      <c r="T95" s="118"/>
      <c r="U95" s="118"/>
      <c r="V95" s="118"/>
      <c r="W95" s="118"/>
      <c r="X95" s="118"/>
      <c r="Y95" s="118"/>
      <c r="Z95" s="118"/>
      <c r="AA95" s="118"/>
      <c r="AB95" s="118"/>
      <c r="AC95" s="118"/>
      <c r="AD95" s="118"/>
      <c r="AE95" s="118"/>
      <c r="AF95" s="118"/>
      <c r="AG95" s="120">
        <f>'01 - Sborník'!K34</f>
        <v>1181642.6000000001</v>
      </c>
      <c r="AH95" s="119"/>
      <c r="AI95" s="119"/>
      <c r="AJ95" s="119"/>
      <c r="AK95" s="119"/>
      <c r="AL95" s="119"/>
      <c r="AM95" s="119"/>
      <c r="AN95" s="120">
        <f>SUM(AG95,AV95)</f>
        <v>1181642.6000000001</v>
      </c>
      <c r="AO95" s="119"/>
      <c r="AP95" s="119"/>
      <c r="AQ95" s="121" t="s">
        <v>85</v>
      </c>
      <c r="AR95" s="122"/>
      <c r="AS95" s="123">
        <f>'01 - Sborník'!K31</f>
        <v>554221.09999999998</v>
      </c>
      <c r="AT95" s="124">
        <f>'01 - Sborník'!K32</f>
        <v>627421.5</v>
      </c>
      <c r="AU95" s="124">
        <v>0</v>
      </c>
      <c r="AV95" s="124">
        <f>ROUND(SUM(AX95:AY95),2)</f>
        <v>0</v>
      </c>
      <c r="AW95" s="125">
        <f>'01 - Sborník'!T120</f>
        <v>0</v>
      </c>
      <c r="AX95" s="124">
        <f>'01 - Sborník'!K37</f>
        <v>0</v>
      </c>
      <c r="AY95" s="124">
        <f>'01 - Sborník'!K38</f>
        <v>0</v>
      </c>
      <c r="AZ95" s="124">
        <f>'01 - Sborník'!K39</f>
        <v>0</v>
      </c>
      <c r="BA95" s="124">
        <f>'01 - Sborník'!K40</f>
        <v>0</v>
      </c>
      <c r="BB95" s="124">
        <f>'01 - Sborník'!F37</f>
        <v>0</v>
      </c>
      <c r="BC95" s="124">
        <f>'01 - Sborník'!F38</f>
        <v>0</v>
      </c>
      <c r="BD95" s="124">
        <f>'01 - Sborník'!F39</f>
        <v>1181642.6000000001</v>
      </c>
      <c r="BE95" s="124">
        <f>'01 - Sborník'!F40</f>
        <v>0</v>
      </c>
      <c r="BF95" s="126">
        <f>'01 - Sborník'!F41</f>
        <v>0</v>
      </c>
      <c r="BG95" s="7"/>
      <c r="BT95" s="127" t="s">
        <v>86</v>
      </c>
      <c r="BV95" s="127" t="s">
        <v>80</v>
      </c>
      <c r="BW95" s="127" t="s">
        <v>87</v>
      </c>
      <c r="BX95" s="127" t="s">
        <v>6</v>
      </c>
      <c r="CL95" s="127" t="s">
        <v>1</v>
      </c>
      <c r="CM95" s="127" t="s">
        <v>88</v>
      </c>
    </row>
    <row r="96" s="7" customFormat="1" ht="16.5" customHeight="1">
      <c r="A96" s="115" t="s">
        <v>82</v>
      </c>
      <c r="B96" s="116"/>
      <c r="C96" s="117"/>
      <c r="D96" s="118" t="s">
        <v>89</v>
      </c>
      <c r="E96" s="118"/>
      <c r="F96" s="118"/>
      <c r="G96" s="118"/>
      <c r="H96" s="118"/>
      <c r="I96" s="119"/>
      <c r="J96" s="118" t="s">
        <v>90</v>
      </c>
      <c r="K96" s="118"/>
      <c r="L96" s="118"/>
      <c r="M96" s="118"/>
      <c r="N96" s="118"/>
      <c r="O96" s="118"/>
      <c r="P96" s="118"/>
      <c r="Q96" s="118"/>
      <c r="R96" s="118"/>
      <c r="S96" s="118"/>
      <c r="T96" s="118"/>
      <c r="U96" s="118"/>
      <c r="V96" s="118"/>
      <c r="W96" s="118"/>
      <c r="X96" s="118"/>
      <c r="Y96" s="118"/>
      <c r="Z96" s="118"/>
      <c r="AA96" s="118"/>
      <c r="AB96" s="118"/>
      <c r="AC96" s="118"/>
      <c r="AD96" s="118"/>
      <c r="AE96" s="118"/>
      <c r="AF96" s="118"/>
      <c r="AG96" s="120">
        <f>'02 - ÚRS'!K34</f>
        <v>2191975.3799999999</v>
      </c>
      <c r="AH96" s="119"/>
      <c r="AI96" s="119"/>
      <c r="AJ96" s="119"/>
      <c r="AK96" s="119"/>
      <c r="AL96" s="119"/>
      <c r="AM96" s="119"/>
      <c r="AN96" s="120">
        <f>SUM(AG96,AV96)</f>
        <v>2191975.3799999999</v>
      </c>
      <c r="AO96" s="119"/>
      <c r="AP96" s="119"/>
      <c r="AQ96" s="121" t="s">
        <v>85</v>
      </c>
      <c r="AR96" s="122"/>
      <c r="AS96" s="123">
        <f>'02 - ÚRS'!K31</f>
        <v>817.03999999999996</v>
      </c>
      <c r="AT96" s="124">
        <f>'02 - ÚRS'!K32</f>
        <v>2191158.3399999999</v>
      </c>
      <c r="AU96" s="124">
        <v>0</v>
      </c>
      <c r="AV96" s="124">
        <f>ROUND(SUM(AX96:AY96),2)</f>
        <v>0</v>
      </c>
      <c r="AW96" s="125">
        <f>'02 - ÚRS'!T120</f>
        <v>0</v>
      </c>
      <c r="AX96" s="124">
        <f>'02 - ÚRS'!K37</f>
        <v>0</v>
      </c>
      <c r="AY96" s="124">
        <f>'02 - ÚRS'!K38</f>
        <v>0</v>
      </c>
      <c r="AZ96" s="124">
        <f>'02 - ÚRS'!K39</f>
        <v>0</v>
      </c>
      <c r="BA96" s="124">
        <f>'02 - ÚRS'!K40</f>
        <v>0</v>
      </c>
      <c r="BB96" s="124">
        <f>'02 - ÚRS'!F37</f>
        <v>0</v>
      </c>
      <c r="BC96" s="124">
        <f>'02 - ÚRS'!F38</f>
        <v>0</v>
      </c>
      <c r="BD96" s="124">
        <f>'02 - ÚRS'!F39</f>
        <v>2191975.3799999999</v>
      </c>
      <c r="BE96" s="124">
        <f>'02 - ÚRS'!F40</f>
        <v>0</v>
      </c>
      <c r="BF96" s="126">
        <f>'02 - ÚRS'!F41</f>
        <v>0</v>
      </c>
      <c r="BG96" s="7"/>
      <c r="BT96" s="127" t="s">
        <v>86</v>
      </c>
      <c r="BV96" s="127" t="s">
        <v>80</v>
      </c>
      <c r="BW96" s="127" t="s">
        <v>91</v>
      </c>
      <c r="BX96" s="127" t="s">
        <v>6</v>
      </c>
      <c r="CL96" s="127" t="s">
        <v>1</v>
      </c>
      <c r="CM96" s="127" t="s">
        <v>88</v>
      </c>
    </row>
    <row r="97" s="7" customFormat="1" ht="16.5" customHeight="1">
      <c r="A97" s="115" t="s">
        <v>82</v>
      </c>
      <c r="B97" s="116"/>
      <c r="C97" s="117"/>
      <c r="D97" s="118" t="s">
        <v>92</v>
      </c>
      <c r="E97" s="118"/>
      <c r="F97" s="118"/>
      <c r="G97" s="118"/>
      <c r="H97" s="118"/>
      <c r="I97" s="119"/>
      <c r="J97" s="118" t="s">
        <v>93</v>
      </c>
      <c r="K97" s="118"/>
      <c r="L97" s="118"/>
      <c r="M97" s="118"/>
      <c r="N97" s="118"/>
      <c r="O97" s="118"/>
      <c r="P97" s="118"/>
      <c r="Q97" s="118"/>
      <c r="R97" s="118"/>
      <c r="S97" s="118"/>
      <c r="T97" s="118"/>
      <c r="U97" s="118"/>
      <c r="V97" s="118"/>
      <c r="W97" s="118"/>
      <c r="X97" s="118"/>
      <c r="Y97" s="118"/>
      <c r="Z97" s="118"/>
      <c r="AA97" s="118"/>
      <c r="AB97" s="118"/>
      <c r="AC97" s="118"/>
      <c r="AD97" s="118"/>
      <c r="AE97" s="118"/>
      <c r="AF97" s="118"/>
      <c r="AG97" s="120">
        <f>'03 - VRN'!K34</f>
        <v>776928</v>
      </c>
      <c r="AH97" s="119"/>
      <c r="AI97" s="119"/>
      <c r="AJ97" s="119"/>
      <c r="AK97" s="119"/>
      <c r="AL97" s="119"/>
      <c r="AM97" s="119"/>
      <c r="AN97" s="120">
        <f>SUM(AG97,AV97)</f>
        <v>776928</v>
      </c>
      <c r="AO97" s="119"/>
      <c r="AP97" s="119"/>
      <c r="AQ97" s="121" t="s">
        <v>85</v>
      </c>
      <c r="AR97" s="122"/>
      <c r="AS97" s="128">
        <f>'03 - VRN'!K31</f>
        <v>0</v>
      </c>
      <c r="AT97" s="129">
        <f>'03 - VRN'!K32</f>
        <v>776928</v>
      </c>
      <c r="AU97" s="129">
        <v>0</v>
      </c>
      <c r="AV97" s="129">
        <f>ROUND(SUM(AX97:AY97),2)</f>
        <v>0</v>
      </c>
      <c r="AW97" s="130">
        <f>'03 - VRN'!T125</f>
        <v>0</v>
      </c>
      <c r="AX97" s="129">
        <f>'03 - VRN'!K37</f>
        <v>0</v>
      </c>
      <c r="AY97" s="129">
        <f>'03 - VRN'!K38</f>
        <v>0</v>
      </c>
      <c r="AZ97" s="129">
        <f>'03 - VRN'!K39</f>
        <v>0</v>
      </c>
      <c r="BA97" s="129">
        <f>'03 - VRN'!K40</f>
        <v>0</v>
      </c>
      <c r="BB97" s="129">
        <f>'03 - VRN'!F37</f>
        <v>0</v>
      </c>
      <c r="BC97" s="129">
        <f>'03 - VRN'!F38</f>
        <v>0</v>
      </c>
      <c r="BD97" s="129">
        <f>'03 - VRN'!F39</f>
        <v>776928</v>
      </c>
      <c r="BE97" s="129">
        <f>'03 - VRN'!F40</f>
        <v>0</v>
      </c>
      <c r="BF97" s="131">
        <f>'03 - VRN'!F41</f>
        <v>0</v>
      </c>
      <c r="BG97" s="7"/>
      <c r="BT97" s="127" t="s">
        <v>86</v>
      </c>
      <c r="BV97" s="127" t="s">
        <v>80</v>
      </c>
      <c r="BW97" s="127" t="s">
        <v>94</v>
      </c>
      <c r="BX97" s="127" t="s">
        <v>6</v>
      </c>
      <c r="CL97" s="127" t="s">
        <v>1</v>
      </c>
      <c r="CM97" s="127" t="s">
        <v>88</v>
      </c>
    </row>
    <row r="98">
      <c r="B98" s="18"/>
      <c r="C98" s="19"/>
      <c r="D98" s="19"/>
      <c r="E98" s="19"/>
      <c r="F98" s="19"/>
      <c r="G98" s="19"/>
      <c r="H98" s="19"/>
      <c r="I98" s="19"/>
      <c r="J98" s="19"/>
      <c r="K98" s="19"/>
      <c r="L98" s="19"/>
      <c r="M98" s="19"/>
      <c r="N98" s="19"/>
      <c r="O98" s="19"/>
      <c r="P98" s="19"/>
      <c r="Q98" s="19"/>
      <c r="R98" s="19"/>
      <c r="S98" s="19"/>
      <c r="T98" s="19"/>
      <c r="U98" s="19"/>
      <c r="V98" s="19"/>
      <c r="W98" s="19"/>
      <c r="X98" s="19"/>
      <c r="Y98" s="19"/>
      <c r="Z98" s="19"/>
      <c r="AA98" s="19"/>
      <c r="AB98" s="19"/>
      <c r="AC98" s="19"/>
      <c r="AD98" s="19"/>
      <c r="AE98" s="19"/>
      <c r="AF98" s="19"/>
      <c r="AG98" s="19"/>
      <c r="AH98" s="19"/>
      <c r="AI98" s="19"/>
      <c r="AJ98" s="19"/>
      <c r="AK98" s="19"/>
      <c r="AL98" s="19"/>
      <c r="AM98" s="19"/>
      <c r="AN98" s="19"/>
      <c r="AO98" s="19"/>
      <c r="AP98" s="19"/>
      <c r="AQ98" s="19"/>
      <c r="AR98" s="17"/>
    </row>
    <row r="99" s="2" customFormat="1" ht="30" customHeight="1">
      <c r="A99" s="33"/>
      <c r="B99" s="34"/>
      <c r="C99" s="102" t="s">
        <v>95</v>
      </c>
      <c r="D99" s="35"/>
      <c r="E99" s="35"/>
      <c r="F99" s="35"/>
      <c r="G99" s="35"/>
      <c r="H99" s="35"/>
      <c r="I99" s="35"/>
      <c r="J99" s="35"/>
      <c r="K99" s="35"/>
      <c r="L99" s="35"/>
      <c r="M99" s="35"/>
      <c r="N99" s="35"/>
      <c r="O99" s="35"/>
      <c r="P99" s="35"/>
      <c r="Q99" s="35"/>
      <c r="R99" s="35"/>
      <c r="S99" s="35"/>
      <c r="T99" s="35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  <c r="AF99" s="35"/>
      <c r="AG99" s="105">
        <v>0</v>
      </c>
      <c r="AH99" s="105"/>
      <c r="AI99" s="105"/>
      <c r="AJ99" s="105"/>
      <c r="AK99" s="105"/>
      <c r="AL99" s="105"/>
      <c r="AM99" s="105"/>
      <c r="AN99" s="105">
        <v>0</v>
      </c>
      <c r="AO99" s="105"/>
      <c r="AP99" s="105"/>
      <c r="AQ99" s="132"/>
      <c r="AR99" s="36"/>
      <c r="AS99" s="95" t="s">
        <v>96</v>
      </c>
      <c r="AT99" s="96" t="s">
        <v>97</v>
      </c>
      <c r="AU99" s="96" t="s">
        <v>40</v>
      </c>
      <c r="AV99" s="97" t="s">
        <v>65</v>
      </c>
      <c r="AW99" s="33"/>
      <c r="AX99" s="33"/>
      <c r="AY99" s="33"/>
      <c r="AZ99" s="33"/>
      <c r="BA99" s="33"/>
      <c r="BB99" s="33"/>
      <c r="BC99" s="33"/>
      <c r="BD99" s="33"/>
      <c r="BE99" s="33"/>
      <c r="BF99" s="33"/>
      <c r="BG99" s="33"/>
    </row>
    <row r="100" s="2" customFormat="1" ht="10.8" customHeight="1">
      <c r="A100" s="33"/>
      <c r="B100" s="34"/>
      <c r="C100" s="35"/>
      <c r="D100" s="35"/>
      <c r="E100" s="35"/>
      <c r="F100" s="35"/>
      <c r="G100" s="35"/>
      <c r="H100" s="35"/>
      <c r="I100" s="35"/>
      <c r="J100" s="35"/>
      <c r="K100" s="35"/>
      <c r="L100" s="35"/>
      <c r="M100" s="35"/>
      <c r="N100" s="35"/>
      <c r="O100" s="35"/>
      <c r="P100" s="35"/>
      <c r="Q100" s="35"/>
      <c r="R100" s="35"/>
      <c r="S100" s="35"/>
      <c r="T100" s="35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F100" s="35"/>
      <c r="AG100" s="35"/>
      <c r="AH100" s="35"/>
      <c r="AI100" s="35"/>
      <c r="AJ100" s="35"/>
      <c r="AK100" s="35"/>
      <c r="AL100" s="35"/>
      <c r="AM100" s="35"/>
      <c r="AN100" s="35"/>
      <c r="AO100" s="35"/>
      <c r="AP100" s="35"/>
      <c r="AQ100" s="35"/>
      <c r="AR100" s="36"/>
      <c r="AS100" s="33"/>
      <c r="AT100" s="33"/>
      <c r="AU100" s="33"/>
      <c r="AV100" s="33"/>
      <c r="AW100" s="33"/>
      <c r="AX100" s="33"/>
      <c r="AY100" s="33"/>
      <c r="AZ100" s="33"/>
      <c r="BA100" s="33"/>
      <c r="BB100" s="33"/>
      <c r="BC100" s="33"/>
      <c r="BD100" s="33"/>
      <c r="BE100" s="33"/>
      <c r="BF100" s="33"/>
      <c r="BG100" s="33"/>
    </row>
    <row r="101" s="2" customFormat="1" ht="30" customHeight="1">
      <c r="A101" s="33"/>
      <c r="B101" s="34"/>
      <c r="C101" s="133" t="s">
        <v>98</v>
      </c>
      <c r="D101" s="134"/>
      <c r="E101" s="134"/>
      <c r="F101" s="134"/>
      <c r="G101" s="134"/>
      <c r="H101" s="134"/>
      <c r="I101" s="134"/>
      <c r="J101" s="134"/>
      <c r="K101" s="134"/>
      <c r="L101" s="134"/>
      <c r="M101" s="134"/>
      <c r="N101" s="134"/>
      <c r="O101" s="134"/>
      <c r="P101" s="134"/>
      <c r="Q101" s="134"/>
      <c r="R101" s="134"/>
      <c r="S101" s="134"/>
      <c r="T101" s="134"/>
      <c r="U101" s="134"/>
      <c r="V101" s="134"/>
      <c r="W101" s="134"/>
      <c r="X101" s="134"/>
      <c r="Y101" s="134"/>
      <c r="Z101" s="134"/>
      <c r="AA101" s="134"/>
      <c r="AB101" s="134"/>
      <c r="AC101" s="134"/>
      <c r="AD101" s="134"/>
      <c r="AE101" s="134"/>
      <c r="AF101" s="134"/>
      <c r="AG101" s="135">
        <f>ROUND(AG94 + AG99, 2)</f>
        <v>4150545.98</v>
      </c>
      <c r="AH101" s="135"/>
      <c r="AI101" s="135"/>
      <c r="AJ101" s="135"/>
      <c r="AK101" s="135"/>
      <c r="AL101" s="135"/>
      <c r="AM101" s="135"/>
      <c r="AN101" s="135">
        <f>ROUND(AN94 + AN99, 2)</f>
        <v>4150545.98</v>
      </c>
      <c r="AO101" s="135"/>
      <c r="AP101" s="135"/>
      <c r="AQ101" s="134"/>
      <c r="AR101" s="36"/>
      <c r="AS101" s="33"/>
      <c r="AT101" s="33"/>
      <c r="AU101" s="33"/>
      <c r="AV101" s="33"/>
      <c r="AW101" s="33"/>
      <c r="AX101" s="33"/>
      <c r="AY101" s="33"/>
      <c r="AZ101" s="33"/>
      <c r="BA101" s="33"/>
      <c r="BB101" s="33"/>
      <c r="BC101" s="33"/>
      <c r="BD101" s="33"/>
      <c r="BE101" s="33"/>
      <c r="BF101" s="33"/>
      <c r="BG101" s="33"/>
    </row>
    <row r="102" s="2" customFormat="1" ht="6.96" customHeight="1">
      <c r="A102" s="33"/>
      <c r="B102" s="61"/>
      <c r="C102" s="62"/>
      <c r="D102" s="62"/>
      <c r="E102" s="62"/>
      <c r="F102" s="62"/>
      <c r="G102" s="62"/>
      <c r="H102" s="62"/>
      <c r="I102" s="62"/>
      <c r="J102" s="62"/>
      <c r="K102" s="62"/>
      <c r="L102" s="62"/>
      <c r="M102" s="62"/>
      <c r="N102" s="62"/>
      <c r="O102" s="62"/>
      <c r="P102" s="62"/>
      <c r="Q102" s="62"/>
      <c r="R102" s="62"/>
      <c r="S102" s="62"/>
      <c r="T102" s="62"/>
      <c r="U102" s="62"/>
      <c r="V102" s="62"/>
      <c r="W102" s="62"/>
      <c r="X102" s="62"/>
      <c r="Y102" s="62"/>
      <c r="Z102" s="62"/>
      <c r="AA102" s="62"/>
      <c r="AB102" s="62"/>
      <c r="AC102" s="62"/>
      <c r="AD102" s="62"/>
      <c r="AE102" s="62"/>
      <c r="AF102" s="62"/>
      <c r="AG102" s="62"/>
      <c r="AH102" s="62"/>
      <c r="AI102" s="62"/>
      <c r="AJ102" s="62"/>
      <c r="AK102" s="62"/>
      <c r="AL102" s="62"/>
      <c r="AM102" s="62"/>
      <c r="AN102" s="62"/>
      <c r="AO102" s="62"/>
      <c r="AP102" s="62"/>
      <c r="AQ102" s="62"/>
      <c r="AR102" s="36"/>
      <c r="AS102" s="33"/>
      <c r="AT102" s="33"/>
      <c r="AU102" s="33"/>
      <c r="AV102" s="33"/>
      <c r="AW102" s="33"/>
      <c r="AX102" s="33"/>
      <c r="AY102" s="33"/>
      <c r="AZ102" s="33"/>
      <c r="BA102" s="33"/>
      <c r="BB102" s="33"/>
      <c r="BC102" s="33"/>
      <c r="BD102" s="33"/>
      <c r="BE102" s="33"/>
      <c r="BF102" s="33"/>
      <c r="BG102" s="33"/>
    </row>
  </sheetData>
  <sheetProtection sheet="1" formatColumns="0" formatRows="0" objects="1" scenarios="1" spinCount="100000" saltValue="koKWxKnon7WNP8eahHSTCTIde+k+0Y11+GHPK2q6Yb0OU7tZJBmQuqKZ3UgZc4szRZAFnh106HBeqjAvFDn1Ig==" hashValue="Tw44RvIdyYL4YSuXBZ1HhiOlAa8IyAOpz5XPqgSDvkwgpbG5JLYhSqwoRf6E6spWMYphQ40su0d5uA53aK0N2A==" algorithmName="SHA-512" password="CC35"/>
  <mergeCells count="56">
    <mergeCell ref="L85:AO85"/>
    <mergeCell ref="AM87:AN87"/>
    <mergeCell ref="AM89:AP89"/>
    <mergeCell ref="AS89:AT91"/>
    <mergeCell ref="AM90:AP90"/>
    <mergeCell ref="AN92:AP92"/>
    <mergeCell ref="C92:G92"/>
    <mergeCell ref="AG92:AM92"/>
    <mergeCell ref="I92:AF92"/>
    <mergeCell ref="J95:AF95"/>
    <mergeCell ref="D95:H95"/>
    <mergeCell ref="AN95:AP95"/>
    <mergeCell ref="AG95:AM95"/>
    <mergeCell ref="AG96:AM96"/>
    <mergeCell ref="J96:AF96"/>
    <mergeCell ref="D96:H96"/>
    <mergeCell ref="AN96:AP96"/>
    <mergeCell ref="AN97:AP97"/>
    <mergeCell ref="J97:AF97"/>
    <mergeCell ref="D97:H97"/>
    <mergeCell ref="AG97:AM97"/>
    <mergeCell ref="AG94:AM94"/>
    <mergeCell ref="AN94:AP94"/>
    <mergeCell ref="AG99:AM99"/>
    <mergeCell ref="AN99:AP99"/>
    <mergeCell ref="AG101:AM101"/>
    <mergeCell ref="AN101:AP101"/>
    <mergeCell ref="K5:AO5"/>
    <mergeCell ref="K6:AO6"/>
    <mergeCell ref="E23:AN23"/>
    <mergeCell ref="AK26:AO26"/>
    <mergeCell ref="AK27:AO27"/>
    <mergeCell ref="AK28:AO28"/>
    <mergeCell ref="AK29:AO29"/>
    <mergeCell ref="AK31:AO31"/>
    <mergeCell ref="AK33:AO33"/>
    <mergeCell ref="W33:AE33"/>
    <mergeCell ref="L33:P33"/>
    <mergeCell ref="W34:AE34"/>
    <mergeCell ref="L34:P34"/>
    <mergeCell ref="AK34:AO34"/>
    <mergeCell ref="L35:P35"/>
    <mergeCell ref="W35:AE35"/>
    <mergeCell ref="AK35:AO35"/>
    <mergeCell ref="L36:P36"/>
    <mergeCell ref="AK36:AO36"/>
    <mergeCell ref="W36:AE36"/>
    <mergeCell ref="L37:P37"/>
    <mergeCell ref="AK37:AO37"/>
    <mergeCell ref="W37:AE37"/>
    <mergeCell ref="AK38:AO38"/>
    <mergeCell ref="L38:P38"/>
    <mergeCell ref="W38:AE38"/>
    <mergeCell ref="AK40:AO40"/>
    <mergeCell ref="X40:AB40"/>
    <mergeCell ref="AR2:BG2"/>
  </mergeCells>
  <hyperlinks>
    <hyperlink ref="A95" location="'01 - Sborník'!C2" display="/"/>
    <hyperlink ref="A96" location="'02 - ÚRS'!C2" display="/"/>
    <hyperlink ref="A97" location="'03 - VRN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15.5" style="1" customWidth="1"/>
    <col min="13" max="13" width="9.332031" style="1" customWidth="1"/>
    <col min="14" max="14" width="10.83203" style="1" hidden="1" customWidth="1"/>
    <col min="15" max="15" width="9.332031" style="1" hidden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4.16016" style="1" hidden="1" customWidth="1"/>
    <col min="23" max="23" width="14.16016" style="1" hidden="1" customWidth="1"/>
    <col min="24" max="24" width="14.16016" style="1" hidden="1" customWidth="1"/>
    <col min="25" max="25" width="14.16016" style="1" hidden="1" customWidth="1"/>
    <col min="26" max="26" width="16.33203" style="1" customWidth="1"/>
    <col min="27" max="27" width="12.33203" style="1" customWidth="1"/>
    <col min="28" max="28" width="15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19"/>
    </row>
    <row r="2" s="1" customFormat="1" ht="36.96" customHeight="1"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T2" s="14" t="s">
        <v>87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137"/>
      <c r="M3" s="17"/>
      <c r="AT3" s="14" t="s">
        <v>88</v>
      </c>
    </row>
    <row r="4" s="1" customFormat="1" ht="24.96" customHeight="1">
      <c r="B4" s="17"/>
      <c r="D4" s="138" t="s">
        <v>99</v>
      </c>
      <c r="M4" s="17"/>
      <c r="N4" s="139" t="s">
        <v>11</v>
      </c>
      <c r="AT4" s="14" t="s">
        <v>5</v>
      </c>
    </row>
    <row r="5" s="1" customFormat="1" ht="6.96" customHeight="1">
      <c r="B5" s="17"/>
      <c r="M5" s="17"/>
    </row>
    <row r="6" s="1" customFormat="1" ht="12" customHeight="1">
      <c r="B6" s="17"/>
      <c r="D6" s="140" t="s">
        <v>15</v>
      </c>
      <c r="M6" s="17"/>
    </row>
    <row r="7" s="1" customFormat="1" ht="16.5" customHeight="1">
      <c r="B7" s="17"/>
      <c r="E7" s="141" t="str">
        <f>'Rekapitulace stavby'!K6</f>
        <v>Oprava kabelizace M. Budějovice - Blížkovice</v>
      </c>
      <c r="F7" s="140"/>
      <c r="G7" s="140"/>
      <c r="H7" s="140"/>
      <c r="M7" s="17"/>
    </row>
    <row r="8" s="2" customFormat="1" ht="12" customHeight="1">
      <c r="A8" s="33"/>
      <c r="B8" s="36"/>
      <c r="C8" s="33"/>
      <c r="D8" s="140" t="s">
        <v>100</v>
      </c>
      <c r="E8" s="33"/>
      <c r="F8" s="33"/>
      <c r="G8" s="33"/>
      <c r="H8" s="33"/>
      <c r="I8" s="33"/>
      <c r="J8" s="33"/>
      <c r="K8" s="33"/>
      <c r="L8" s="33"/>
      <c r="M8" s="58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="2" customFormat="1" ht="16.5" customHeight="1">
      <c r="A9" s="33"/>
      <c r="B9" s="36"/>
      <c r="C9" s="33"/>
      <c r="D9" s="33"/>
      <c r="E9" s="142" t="s">
        <v>101</v>
      </c>
      <c r="F9" s="33"/>
      <c r="G9" s="33"/>
      <c r="H9" s="33"/>
      <c r="I9" s="33"/>
      <c r="J9" s="33"/>
      <c r="K9" s="33"/>
      <c r="L9" s="33"/>
      <c r="M9" s="58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="2" customFormat="1">
      <c r="A10" s="33"/>
      <c r="B10" s="36"/>
      <c r="C10" s="33"/>
      <c r="D10" s="33"/>
      <c r="E10" s="33"/>
      <c r="F10" s="33"/>
      <c r="G10" s="33"/>
      <c r="H10" s="33"/>
      <c r="I10" s="33"/>
      <c r="J10" s="33"/>
      <c r="K10" s="33"/>
      <c r="L10" s="33"/>
      <c r="M10" s="58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="2" customFormat="1" ht="12" customHeight="1">
      <c r="A11" s="33"/>
      <c r="B11" s="36"/>
      <c r="C11" s="33"/>
      <c r="D11" s="140" t="s">
        <v>17</v>
      </c>
      <c r="E11" s="33"/>
      <c r="F11" s="143" t="s">
        <v>1</v>
      </c>
      <c r="G11" s="33"/>
      <c r="H11" s="33"/>
      <c r="I11" s="140" t="s">
        <v>18</v>
      </c>
      <c r="J11" s="143" t="s">
        <v>1</v>
      </c>
      <c r="K11" s="33"/>
      <c r="L11" s="33"/>
      <c r="M11" s="58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="2" customFormat="1" ht="12" customHeight="1">
      <c r="A12" s="33"/>
      <c r="B12" s="36"/>
      <c r="C12" s="33"/>
      <c r="D12" s="140" t="s">
        <v>19</v>
      </c>
      <c r="E12" s="33"/>
      <c r="F12" s="143" t="s">
        <v>20</v>
      </c>
      <c r="G12" s="33"/>
      <c r="H12" s="33"/>
      <c r="I12" s="140" t="s">
        <v>21</v>
      </c>
      <c r="J12" s="144" t="str">
        <f>'Rekapitulace stavby'!AN8</f>
        <v>26. 10. 2020</v>
      </c>
      <c r="K12" s="33"/>
      <c r="L12" s="33"/>
      <c r="M12" s="58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="2" customFormat="1" ht="10.8" customHeight="1">
      <c r="A13" s="33"/>
      <c r="B13" s="36"/>
      <c r="C13" s="33"/>
      <c r="D13" s="33"/>
      <c r="E13" s="33"/>
      <c r="F13" s="33"/>
      <c r="G13" s="33"/>
      <c r="H13" s="33"/>
      <c r="I13" s="33"/>
      <c r="J13" s="33"/>
      <c r="K13" s="33"/>
      <c r="L13" s="33"/>
      <c r="M13" s="58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="2" customFormat="1" ht="12" customHeight="1">
      <c r="A14" s="33"/>
      <c r="B14" s="36"/>
      <c r="C14" s="33"/>
      <c r="D14" s="140" t="s">
        <v>23</v>
      </c>
      <c r="E14" s="33"/>
      <c r="F14" s="33"/>
      <c r="G14" s="33"/>
      <c r="H14" s="33"/>
      <c r="I14" s="140" t="s">
        <v>24</v>
      </c>
      <c r="J14" s="143" t="s">
        <v>25</v>
      </c>
      <c r="K14" s="33"/>
      <c r="L14" s="33"/>
      <c r="M14" s="58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="2" customFormat="1" ht="18" customHeight="1">
      <c r="A15" s="33"/>
      <c r="B15" s="36"/>
      <c r="C15" s="33"/>
      <c r="D15" s="33"/>
      <c r="E15" s="143" t="s">
        <v>26</v>
      </c>
      <c r="F15" s="33"/>
      <c r="G15" s="33"/>
      <c r="H15" s="33"/>
      <c r="I15" s="140" t="s">
        <v>27</v>
      </c>
      <c r="J15" s="143" t="s">
        <v>1</v>
      </c>
      <c r="K15" s="33"/>
      <c r="L15" s="33"/>
      <c r="M15" s="58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="2" customFormat="1" ht="6.96" customHeight="1">
      <c r="A16" s="33"/>
      <c r="B16" s="36"/>
      <c r="C16" s="33"/>
      <c r="D16" s="33"/>
      <c r="E16" s="33"/>
      <c r="F16" s="33"/>
      <c r="G16" s="33"/>
      <c r="H16" s="33"/>
      <c r="I16" s="33"/>
      <c r="J16" s="33"/>
      <c r="K16" s="33"/>
      <c r="L16" s="33"/>
      <c r="M16" s="58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="2" customFormat="1" ht="12" customHeight="1">
      <c r="A17" s="33"/>
      <c r="B17" s="36"/>
      <c r="C17" s="33"/>
      <c r="D17" s="140" t="s">
        <v>28</v>
      </c>
      <c r="E17" s="33"/>
      <c r="F17" s="33"/>
      <c r="G17" s="33"/>
      <c r="H17" s="33"/>
      <c r="I17" s="140" t="s">
        <v>24</v>
      </c>
      <c r="J17" s="143" t="str">
        <f>'Rekapitulace stavby'!AN13</f>
        <v/>
      </c>
      <c r="K17" s="33"/>
      <c r="L17" s="33"/>
      <c r="M17" s="58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="2" customFormat="1" ht="18" customHeight="1">
      <c r="A18" s="33"/>
      <c r="B18" s="36"/>
      <c r="C18" s="33"/>
      <c r="D18" s="33"/>
      <c r="E18" s="143" t="str">
        <f>'Rekapitulace stavby'!E14</f>
        <v xml:space="preserve"> </v>
      </c>
      <c r="F18" s="143"/>
      <c r="G18" s="143"/>
      <c r="H18" s="143"/>
      <c r="I18" s="140" t="s">
        <v>27</v>
      </c>
      <c r="J18" s="143" t="str">
        <f>'Rekapitulace stavby'!AN14</f>
        <v/>
      </c>
      <c r="K18" s="33"/>
      <c r="L18" s="33"/>
      <c r="M18" s="58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="2" customFormat="1" ht="6.96" customHeight="1">
      <c r="A19" s="33"/>
      <c r="B19" s="36"/>
      <c r="C19" s="33"/>
      <c r="D19" s="33"/>
      <c r="E19" s="33"/>
      <c r="F19" s="33"/>
      <c r="G19" s="33"/>
      <c r="H19" s="33"/>
      <c r="I19" s="33"/>
      <c r="J19" s="33"/>
      <c r="K19" s="33"/>
      <c r="L19" s="33"/>
      <c r="M19" s="58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="2" customFormat="1" ht="12" customHeight="1">
      <c r="A20" s="33"/>
      <c r="B20" s="36"/>
      <c r="C20" s="33"/>
      <c r="D20" s="140" t="s">
        <v>29</v>
      </c>
      <c r="E20" s="33"/>
      <c r="F20" s="33"/>
      <c r="G20" s="33"/>
      <c r="H20" s="33"/>
      <c r="I20" s="140" t="s">
        <v>24</v>
      </c>
      <c r="J20" s="143" t="s">
        <v>1</v>
      </c>
      <c r="K20" s="33"/>
      <c r="L20" s="33"/>
      <c r="M20" s="58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="2" customFormat="1" ht="18" customHeight="1">
      <c r="A21" s="33"/>
      <c r="B21" s="36"/>
      <c r="C21" s="33"/>
      <c r="D21" s="33"/>
      <c r="E21" s="143" t="s">
        <v>20</v>
      </c>
      <c r="F21" s="33"/>
      <c r="G21" s="33"/>
      <c r="H21" s="33"/>
      <c r="I21" s="140" t="s">
        <v>27</v>
      </c>
      <c r="J21" s="143" t="s">
        <v>1</v>
      </c>
      <c r="K21" s="33"/>
      <c r="L21" s="33"/>
      <c r="M21" s="58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="2" customFormat="1" ht="6.96" customHeight="1">
      <c r="A22" s="33"/>
      <c r="B22" s="36"/>
      <c r="C22" s="33"/>
      <c r="D22" s="33"/>
      <c r="E22" s="33"/>
      <c r="F22" s="33"/>
      <c r="G22" s="33"/>
      <c r="H22" s="33"/>
      <c r="I22" s="33"/>
      <c r="J22" s="33"/>
      <c r="K22" s="33"/>
      <c r="L22" s="33"/>
      <c r="M22" s="58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="2" customFormat="1" ht="12" customHeight="1">
      <c r="A23" s="33"/>
      <c r="B23" s="36"/>
      <c r="C23" s="33"/>
      <c r="D23" s="140" t="s">
        <v>30</v>
      </c>
      <c r="E23" s="33"/>
      <c r="F23" s="33"/>
      <c r="G23" s="33"/>
      <c r="H23" s="33"/>
      <c r="I23" s="140" t="s">
        <v>24</v>
      </c>
      <c r="J23" s="143" t="s">
        <v>1</v>
      </c>
      <c r="K23" s="33"/>
      <c r="L23" s="33"/>
      <c r="M23" s="58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="2" customFormat="1" ht="18" customHeight="1">
      <c r="A24" s="33"/>
      <c r="B24" s="36"/>
      <c r="C24" s="33"/>
      <c r="D24" s="33"/>
      <c r="E24" s="143" t="s">
        <v>20</v>
      </c>
      <c r="F24" s="33"/>
      <c r="G24" s="33"/>
      <c r="H24" s="33"/>
      <c r="I24" s="140" t="s">
        <v>27</v>
      </c>
      <c r="J24" s="143" t="s">
        <v>1</v>
      </c>
      <c r="K24" s="33"/>
      <c r="L24" s="33"/>
      <c r="M24" s="58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="2" customFormat="1" ht="6.96" customHeight="1">
      <c r="A25" s="33"/>
      <c r="B25" s="36"/>
      <c r="C25" s="33"/>
      <c r="D25" s="33"/>
      <c r="E25" s="33"/>
      <c r="F25" s="33"/>
      <c r="G25" s="33"/>
      <c r="H25" s="33"/>
      <c r="I25" s="33"/>
      <c r="J25" s="33"/>
      <c r="K25" s="33"/>
      <c r="L25" s="33"/>
      <c r="M25" s="58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="2" customFormat="1" ht="12" customHeight="1">
      <c r="A26" s="33"/>
      <c r="B26" s="36"/>
      <c r="C26" s="33"/>
      <c r="D26" s="140" t="s">
        <v>31</v>
      </c>
      <c r="E26" s="33"/>
      <c r="F26" s="33"/>
      <c r="G26" s="33"/>
      <c r="H26" s="33"/>
      <c r="I26" s="33"/>
      <c r="J26" s="33"/>
      <c r="K26" s="33"/>
      <c r="L26" s="33"/>
      <c r="M26" s="58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5"/>
      <c r="M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3"/>
      <c r="B28" s="36"/>
      <c r="C28" s="33"/>
      <c r="D28" s="33"/>
      <c r="E28" s="33"/>
      <c r="F28" s="33"/>
      <c r="G28" s="33"/>
      <c r="H28" s="33"/>
      <c r="I28" s="33"/>
      <c r="J28" s="33"/>
      <c r="K28" s="33"/>
      <c r="L28" s="33"/>
      <c r="M28" s="58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="2" customFormat="1" ht="6.96" customHeight="1">
      <c r="A29" s="33"/>
      <c r="B29" s="36"/>
      <c r="C29" s="33"/>
      <c r="D29" s="149"/>
      <c r="E29" s="149"/>
      <c r="F29" s="149"/>
      <c r="G29" s="149"/>
      <c r="H29" s="149"/>
      <c r="I29" s="149"/>
      <c r="J29" s="149"/>
      <c r="K29" s="149"/>
      <c r="L29" s="149"/>
      <c r="M29" s="58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="2" customFormat="1" ht="14.4" customHeight="1">
      <c r="A30" s="33"/>
      <c r="B30" s="36"/>
      <c r="C30" s="33"/>
      <c r="D30" s="143" t="s">
        <v>102</v>
      </c>
      <c r="E30" s="33"/>
      <c r="F30" s="33"/>
      <c r="G30" s="33"/>
      <c r="H30" s="33"/>
      <c r="I30" s="33"/>
      <c r="J30" s="33"/>
      <c r="K30" s="150">
        <f>K96</f>
        <v>1181642.6000000001</v>
      </c>
      <c r="L30" s="33"/>
      <c r="M30" s="58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="2" customFormat="1">
      <c r="A31" s="33"/>
      <c r="B31" s="36"/>
      <c r="C31" s="33"/>
      <c r="D31" s="33"/>
      <c r="E31" s="140" t="s">
        <v>33</v>
      </c>
      <c r="F31" s="33"/>
      <c r="G31" s="33"/>
      <c r="H31" s="33"/>
      <c r="I31" s="33"/>
      <c r="J31" s="33"/>
      <c r="K31" s="151">
        <f>I96</f>
        <v>554221.09999999998</v>
      </c>
      <c r="L31" s="33"/>
      <c r="M31" s="58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="2" customFormat="1">
      <c r="A32" s="33"/>
      <c r="B32" s="36"/>
      <c r="C32" s="33"/>
      <c r="D32" s="33"/>
      <c r="E32" s="140" t="s">
        <v>34</v>
      </c>
      <c r="F32" s="33"/>
      <c r="G32" s="33"/>
      <c r="H32" s="33"/>
      <c r="I32" s="33"/>
      <c r="J32" s="33"/>
      <c r="K32" s="151">
        <f>J96</f>
        <v>627421.5</v>
      </c>
      <c r="L32" s="33"/>
      <c r="M32" s="58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="2" customFormat="1" ht="14.4" customHeight="1">
      <c r="A33" s="33"/>
      <c r="B33" s="36"/>
      <c r="C33" s="33"/>
      <c r="D33" s="152" t="s">
        <v>103</v>
      </c>
      <c r="E33" s="33"/>
      <c r="F33" s="33"/>
      <c r="G33" s="33"/>
      <c r="H33" s="33"/>
      <c r="I33" s="33"/>
      <c r="J33" s="33"/>
      <c r="K33" s="150">
        <f>K99</f>
        <v>0</v>
      </c>
      <c r="L33" s="33"/>
      <c r="M33" s="58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="2" customFormat="1" ht="25.44" customHeight="1">
      <c r="A34" s="33"/>
      <c r="B34" s="36"/>
      <c r="C34" s="33"/>
      <c r="D34" s="153" t="s">
        <v>36</v>
      </c>
      <c r="E34" s="33"/>
      <c r="F34" s="33"/>
      <c r="G34" s="33"/>
      <c r="H34" s="33"/>
      <c r="I34" s="33"/>
      <c r="J34" s="33"/>
      <c r="K34" s="154">
        <f>ROUND(K30 + K33, 2)</f>
        <v>1181642.6000000001</v>
      </c>
      <c r="L34" s="33"/>
      <c r="M34" s="58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="2" customFormat="1" ht="6.96" customHeight="1">
      <c r="A35" s="33"/>
      <c r="B35" s="36"/>
      <c r="C35" s="33"/>
      <c r="D35" s="149"/>
      <c r="E35" s="149"/>
      <c r="F35" s="149"/>
      <c r="G35" s="149"/>
      <c r="H35" s="149"/>
      <c r="I35" s="149"/>
      <c r="J35" s="149"/>
      <c r="K35" s="149"/>
      <c r="L35" s="149"/>
      <c r="M35" s="58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="2" customFormat="1" ht="14.4" customHeight="1">
      <c r="A36" s="33"/>
      <c r="B36" s="36"/>
      <c r="C36" s="33"/>
      <c r="D36" s="33"/>
      <c r="E36" s="33"/>
      <c r="F36" s="155" t="s">
        <v>38</v>
      </c>
      <c r="G36" s="33"/>
      <c r="H36" s="33"/>
      <c r="I36" s="155" t="s">
        <v>37</v>
      </c>
      <c r="J36" s="33"/>
      <c r="K36" s="155" t="s">
        <v>39</v>
      </c>
      <c r="L36" s="33"/>
      <c r="M36" s="58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hidden="1" s="2" customFormat="1" ht="14.4" customHeight="1">
      <c r="A37" s="33"/>
      <c r="B37" s="36"/>
      <c r="C37" s="33"/>
      <c r="D37" s="156" t="s">
        <v>40</v>
      </c>
      <c r="E37" s="140" t="s">
        <v>41</v>
      </c>
      <c r="F37" s="151">
        <f>ROUND((SUM(BE99:BE100) + SUM(BE120:BE146)),  2)</f>
        <v>0</v>
      </c>
      <c r="G37" s="33"/>
      <c r="H37" s="33"/>
      <c r="I37" s="157">
        <v>0.20999999999999999</v>
      </c>
      <c r="J37" s="33"/>
      <c r="K37" s="151">
        <f>ROUND(((SUM(BE99:BE100) + SUM(BE120:BE146))*I37),  2)</f>
        <v>0</v>
      </c>
      <c r="L37" s="33"/>
      <c r="M37" s="58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hidden="1" s="2" customFormat="1" ht="14.4" customHeight="1">
      <c r="A38" s="33"/>
      <c r="B38" s="36"/>
      <c r="C38" s="33"/>
      <c r="D38" s="33"/>
      <c r="E38" s="140" t="s">
        <v>42</v>
      </c>
      <c r="F38" s="151">
        <f>ROUND((SUM(BF99:BF100) + SUM(BF120:BF146)),  2)</f>
        <v>0</v>
      </c>
      <c r="G38" s="33"/>
      <c r="H38" s="33"/>
      <c r="I38" s="157">
        <v>0.14999999999999999</v>
      </c>
      <c r="J38" s="33"/>
      <c r="K38" s="151">
        <f>ROUND(((SUM(BF99:BF100) + SUM(BF120:BF146))*I38),  2)</f>
        <v>0</v>
      </c>
      <c r="L38" s="33"/>
      <c r="M38" s="58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="2" customFormat="1" ht="14.4" customHeight="1">
      <c r="A39" s="33"/>
      <c r="B39" s="36"/>
      <c r="C39" s="33"/>
      <c r="D39" s="140" t="s">
        <v>40</v>
      </c>
      <c r="E39" s="140" t="s">
        <v>43</v>
      </c>
      <c r="F39" s="151">
        <f>ROUND((SUM(BG99:BG100) + SUM(BG120:BG146)),  2)</f>
        <v>1181642.6000000001</v>
      </c>
      <c r="G39" s="33"/>
      <c r="H39" s="33"/>
      <c r="I39" s="157">
        <v>0.20999999999999999</v>
      </c>
      <c r="J39" s="33"/>
      <c r="K39" s="151">
        <f>0</f>
        <v>0</v>
      </c>
      <c r="L39" s="33"/>
      <c r="M39" s="58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="2" customFormat="1" ht="14.4" customHeight="1">
      <c r="A40" s="33"/>
      <c r="B40" s="36"/>
      <c r="C40" s="33"/>
      <c r="D40" s="33"/>
      <c r="E40" s="140" t="s">
        <v>44</v>
      </c>
      <c r="F40" s="151">
        <f>ROUND((SUM(BH99:BH100) + SUM(BH120:BH146)),  2)</f>
        <v>0</v>
      </c>
      <c r="G40" s="33"/>
      <c r="H40" s="33"/>
      <c r="I40" s="157">
        <v>0.14999999999999999</v>
      </c>
      <c r="J40" s="33"/>
      <c r="K40" s="151">
        <f>0</f>
        <v>0</v>
      </c>
      <c r="L40" s="33"/>
      <c r="M40" s="58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hidden="1" s="2" customFormat="1" ht="14.4" customHeight="1">
      <c r="A41" s="33"/>
      <c r="B41" s="36"/>
      <c r="C41" s="33"/>
      <c r="D41" s="33"/>
      <c r="E41" s="140" t="s">
        <v>45</v>
      </c>
      <c r="F41" s="151">
        <f>ROUND((SUM(BI99:BI100) + SUM(BI120:BI146)),  2)</f>
        <v>0</v>
      </c>
      <c r="G41" s="33"/>
      <c r="H41" s="33"/>
      <c r="I41" s="157">
        <v>0</v>
      </c>
      <c r="J41" s="33"/>
      <c r="K41" s="151">
        <f>0</f>
        <v>0</v>
      </c>
      <c r="L41" s="33"/>
      <c r="M41" s="58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="2" customFormat="1" ht="6.96" customHeight="1">
      <c r="A42" s="33"/>
      <c r="B42" s="36"/>
      <c r="C42" s="33"/>
      <c r="D42" s="33"/>
      <c r="E42" s="33"/>
      <c r="F42" s="33"/>
      <c r="G42" s="33"/>
      <c r="H42" s="33"/>
      <c r="I42" s="33"/>
      <c r="J42" s="33"/>
      <c r="K42" s="33"/>
      <c r="L42" s="33"/>
      <c r="M42" s="58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3" s="2" customFormat="1" ht="25.44" customHeight="1">
      <c r="A43" s="33"/>
      <c r="B43" s="36"/>
      <c r="C43" s="158"/>
      <c r="D43" s="159" t="s">
        <v>46</v>
      </c>
      <c r="E43" s="160"/>
      <c r="F43" s="160"/>
      <c r="G43" s="161" t="s">
        <v>47</v>
      </c>
      <c r="H43" s="162" t="s">
        <v>48</v>
      </c>
      <c r="I43" s="160"/>
      <c r="J43" s="160"/>
      <c r="K43" s="163">
        <f>SUM(K34:K41)</f>
        <v>1181642.6000000001</v>
      </c>
      <c r="L43" s="164"/>
      <c r="M43" s="58"/>
      <c r="S43" s="33"/>
      <c r="T43" s="33"/>
      <c r="U43" s="33"/>
      <c r="V43" s="33"/>
      <c r="W43" s="33"/>
      <c r="X43" s="33"/>
      <c r="Y43" s="33"/>
      <c r="Z43" s="33"/>
      <c r="AA43" s="33"/>
      <c r="AB43" s="33"/>
      <c r="AC43" s="33"/>
      <c r="AD43" s="33"/>
      <c r="AE43" s="33"/>
    </row>
    <row r="44" s="2" customFormat="1" ht="14.4" customHeight="1">
      <c r="A44" s="33"/>
      <c r="B44" s="36"/>
      <c r="C44" s="33"/>
      <c r="D44" s="33"/>
      <c r="E44" s="33"/>
      <c r="F44" s="33"/>
      <c r="G44" s="33"/>
      <c r="H44" s="33"/>
      <c r="I44" s="33"/>
      <c r="J44" s="33"/>
      <c r="K44" s="33"/>
      <c r="L44" s="33"/>
      <c r="M44" s="58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</row>
    <row r="45" s="1" customFormat="1" ht="14.4" customHeight="1">
      <c r="B45" s="17"/>
      <c r="M45" s="17"/>
    </row>
    <row r="46" s="1" customFormat="1" ht="14.4" customHeight="1">
      <c r="B46" s="17"/>
      <c r="M46" s="17"/>
    </row>
    <row r="47" s="1" customFormat="1" ht="14.4" customHeight="1">
      <c r="B47" s="17"/>
      <c r="M47" s="17"/>
    </row>
    <row r="48" s="1" customFormat="1" ht="14.4" customHeight="1">
      <c r="B48" s="17"/>
      <c r="M48" s="17"/>
    </row>
    <row r="49" s="1" customFormat="1" ht="14.4" customHeight="1">
      <c r="B49" s="17"/>
      <c r="M49" s="17"/>
    </row>
    <row r="50" s="2" customFormat="1" ht="14.4" customHeight="1">
      <c r="B50" s="58"/>
      <c r="D50" s="165" t="s">
        <v>49</v>
      </c>
      <c r="E50" s="166"/>
      <c r="F50" s="166"/>
      <c r="G50" s="165" t="s">
        <v>50</v>
      </c>
      <c r="H50" s="166"/>
      <c r="I50" s="166"/>
      <c r="J50" s="166"/>
      <c r="K50" s="166"/>
      <c r="L50" s="166"/>
      <c r="M50" s="58"/>
    </row>
    <row r="51">
      <c r="B51" s="17"/>
      <c r="M51" s="17"/>
    </row>
    <row r="52">
      <c r="B52" s="17"/>
      <c r="M52" s="17"/>
    </row>
    <row r="53">
      <c r="B53" s="17"/>
      <c r="M53" s="17"/>
    </row>
    <row r="54">
      <c r="B54" s="17"/>
      <c r="M54" s="17"/>
    </row>
    <row r="55">
      <c r="B55" s="17"/>
      <c r="M55" s="17"/>
    </row>
    <row r="56">
      <c r="B56" s="17"/>
      <c r="M56" s="17"/>
    </row>
    <row r="57">
      <c r="B57" s="17"/>
      <c r="M57" s="17"/>
    </row>
    <row r="58">
      <c r="B58" s="17"/>
      <c r="M58" s="17"/>
    </row>
    <row r="59">
      <c r="B59" s="17"/>
      <c r="M59" s="17"/>
    </row>
    <row r="60">
      <c r="B60" s="17"/>
      <c r="M60" s="17"/>
    </row>
    <row r="61" s="2" customFormat="1">
      <c r="A61" s="33"/>
      <c r="B61" s="36"/>
      <c r="C61" s="33"/>
      <c r="D61" s="167" t="s">
        <v>51</v>
      </c>
      <c r="E61" s="168"/>
      <c r="F61" s="169" t="s">
        <v>52</v>
      </c>
      <c r="G61" s="167" t="s">
        <v>51</v>
      </c>
      <c r="H61" s="168"/>
      <c r="I61" s="168"/>
      <c r="J61" s="170" t="s">
        <v>52</v>
      </c>
      <c r="K61" s="168"/>
      <c r="L61" s="168"/>
      <c r="M61" s="58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>
      <c r="B62" s="17"/>
      <c r="M62" s="17"/>
    </row>
    <row r="63">
      <c r="B63" s="17"/>
      <c r="M63" s="17"/>
    </row>
    <row r="64">
      <c r="B64" s="17"/>
      <c r="M64" s="17"/>
    </row>
    <row r="65" s="2" customFormat="1">
      <c r="A65" s="33"/>
      <c r="B65" s="36"/>
      <c r="C65" s="33"/>
      <c r="D65" s="165" t="s">
        <v>53</v>
      </c>
      <c r="E65" s="171"/>
      <c r="F65" s="171"/>
      <c r="G65" s="165" t="s">
        <v>54</v>
      </c>
      <c r="H65" s="171"/>
      <c r="I65" s="171"/>
      <c r="J65" s="171"/>
      <c r="K65" s="171"/>
      <c r="L65" s="171"/>
      <c r="M65" s="58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>
      <c r="B66" s="17"/>
      <c r="M66" s="17"/>
    </row>
    <row r="67">
      <c r="B67" s="17"/>
      <c r="M67" s="17"/>
    </row>
    <row r="68">
      <c r="B68" s="17"/>
      <c r="M68" s="17"/>
    </row>
    <row r="69">
      <c r="B69" s="17"/>
      <c r="M69" s="17"/>
    </row>
    <row r="70">
      <c r="B70" s="17"/>
      <c r="M70" s="17"/>
    </row>
    <row r="71">
      <c r="B71" s="17"/>
      <c r="M71" s="17"/>
    </row>
    <row r="72">
      <c r="B72" s="17"/>
      <c r="M72" s="17"/>
    </row>
    <row r="73">
      <c r="B73" s="17"/>
      <c r="M73" s="17"/>
    </row>
    <row r="74">
      <c r="B74" s="17"/>
      <c r="M74" s="17"/>
    </row>
    <row r="75">
      <c r="B75" s="17"/>
      <c r="M75" s="17"/>
    </row>
    <row r="76" s="2" customFormat="1">
      <c r="A76" s="33"/>
      <c r="B76" s="36"/>
      <c r="C76" s="33"/>
      <c r="D76" s="167" t="s">
        <v>51</v>
      </c>
      <c r="E76" s="168"/>
      <c r="F76" s="169" t="s">
        <v>52</v>
      </c>
      <c r="G76" s="167" t="s">
        <v>51</v>
      </c>
      <c r="H76" s="168"/>
      <c r="I76" s="168"/>
      <c r="J76" s="170" t="s">
        <v>52</v>
      </c>
      <c r="K76" s="168"/>
      <c r="L76" s="168"/>
      <c r="M76" s="58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="2" customFormat="1" ht="14.4" customHeight="1">
      <c r="A77" s="33"/>
      <c r="B77" s="172"/>
      <c r="C77" s="173"/>
      <c r="D77" s="173"/>
      <c r="E77" s="173"/>
      <c r="F77" s="173"/>
      <c r="G77" s="173"/>
      <c r="H77" s="173"/>
      <c r="I77" s="173"/>
      <c r="J77" s="173"/>
      <c r="K77" s="173"/>
      <c r="L77" s="173"/>
      <c r="M77" s="58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="2" customFormat="1" ht="6.96" customHeight="1">
      <c r="A81" s="33"/>
      <c r="B81" s="174"/>
      <c r="C81" s="175"/>
      <c r="D81" s="175"/>
      <c r="E81" s="175"/>
      <c r="F81" s="175"/>
      <c r="G81" s="175"/>
      <c r="H81" s="175"/>
      <c r="I81" s="175"/>
      <c r="J81" s="175"/>
      <c r="K81" s="175"/>
      <c r="L81" s="175"/>
      <c r="M81" s="58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="2" customFormat="1" ht="24.96" customHeight="1">
      <c r="A82" s="33"/>
      <c r="B82" s="34"/>
      <c r="C82" s="20" t="s">
        <v>104</v>
      </c>
      <c r="D82" s="35"/>
      <c r="E82" s="35"/>
      <c r="F82" s="35"/>
      <c r="G82" s="35"/>
      <c r="H82" s="35"/>
      <c r="I82" s="35"/>
      <c r="J82" s="35"/>
      <c r="K82" s="35"/>
      <c r="L82" s="35"/>
      <c r="M82" s="58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="2" customFormat="1" ht="6.96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35"/>
      <c r="M83" s="58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="2" customFormat="1" ht="12" customHeight="1">
      <c r="A84" s="33"/>
      <c r="B84" s="34"/>
      <c r="C84" s="26" t="s">
        <v>15</v>
      </c>
      <c r="D84" s="35"/>
      <c r="E84" s="35"/>
      <c r="F84" s="35"/>
      <c r="G84" s="35"/>
      <c r="H84" s="35"/>
      <c r="I84" s="35"/>
      <c r="J84" s="35"/>
      <c r="K84" s="35"/>
      <c r="L84" s="35"/>
      <c r="M84" s="58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="2" customFormat="1" ht="16.5" customHeight="1">
      <c r="A85" s="33"/>
      <c r="B85" s="34"/>
      <c r="C85" s="35"/>
      <c r="D85" s="35"/>
      <c r="E85" s="176" t="str">
        <f>E7</f>
        <v>Oprava kabelizace M. Budějovice - Blížkovice</v>
      </c>
      <c r="F85" s="26"/>
      <c r="G85" s="26"/>
      <c r="H85" s="26"/>
      <c r="I85" s="35"/>
      <c r="J85" s="35"/>
      <c r="K85" s="35"/>
      <c r="L85" s="35"/>
      <c r="M85" s="58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="2" customFormat="1" ht="12" customHeight="1">
      <c r="A86" s="33"/>
      <c r="B86" s="34"/>
      <c r="C86" s="26" t="s">
        <v>100</v>
      </c>
      <c r="D86" s="35"/>
      <c r="E86" s="35"/>
      <c r="F86" s="35"/>
      <c r="G86" s="35"/>
      <c r="H86" s="35"/>
      <c r="I86" s="35"/>
      <c r="J86" s="35"/>
      <c r="K86" s="35"/>
      <c r="L86" s="35"/>
      <c r="M86" s="58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="2" customFormat="1" ht="16.5" customHeight="1">
      <c r="A87" s="33"/>
      <c r="B87" s="34"/>
      <c r="C87" s="35"/>
      <c r="D87" s="35"/>
      <c r="E87" s="71" t="str">
        <f>E9</f>
        <v>01 - Sborník</v>
      </c>
      <c r="F87" s="35"/>
      <c r="G87" s="35"/>
      <c r="H87" s="35"/>
      <c r="I87" s="35"/>
      <c r="J87" s="35"/>
      <c r="K87" s="35"/>
      <c r="L87" s="35"/>
      <c r="M87" s="58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="2" customFormat="1" ht="6.96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35"/>
      <c r="M88" s="58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="2" customFormat="1" ht="12" customHeight="1">
      <c r="A89" s="33"/>
      <c r="B89" s="34"/>
      <c r="C89" s="26" t="s">
        <v>19</v>
      </c>
      <c r="D89" s="35"/>
      <c r="E89" s="35"/>
      <c r="F89" s="23" t="str">
        <f>F12</f>
        <v xml:space="preserve"> </v>
      </c>
      <c r="G89" s="35"/>
      <c r="H89" s="35"/>
      <c r="I89" s="26" t="s">
        <v>21</v>
      </c>
      <c r="J89" s="74" t="str">
        <f>IF(J12="","",J12)</f>
        <v>26. 10. 2020</v>
      </c>
      <c r="K89" s="35"/>
      <c r="L89" s="35"/>
      <c r="M89" s="58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="2" customFormat="1" ht="6.96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35"/>
      <c r="M90" s="58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="2" customFormat="1" ht="15.15" customHeight="1">
      <c r="A91" s="33"/>
      <c r="B91" s="34"/>
      <c r="C91" s="26" t="s">
        <v>23</v>
      </c>
      <c r="D91" s="35"/>
      <c r="E91" s="35"/>
      <c r="F91" s="23" t="str">
        <f>E15</f>
        <v>Správa železniční dopravní cesty, s.o.</v>
      </c>
      <c r="G91" s="35"/>
      <c r="H91" s="35"/>
      <c r="I91" s="26" t="s">
        <v>29</v>
      </c>
      <c r="J91" s="27" t="str">
        <f>E21</f>
        <v xml:space="preserve"> </v>
      </c>
      <c r="K91" s="35"/>
      <c r="L91" s="35"/>
      <c r="M91" s="58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="2" customFormat="1" ht="15.15" customHeight="1">
      <c r="A92" s="33"/>
      <c r="B92" s="34"/>
      <c r="C92" s="26" t="s">
        <v>28</v>
      </c>
      <c r="D92" s="35"/>
      <c r="E92" s="35"/>
      <c r="F92" s="23" t="str">
        <f>IF(E18="","",E18)</f>
        <v xml:space="preserve"> </v>
      </c>
      <c r="G92" s="35"/>
      <c r="H92" s="35"/>
      <c r="I92" s="26" t="s">
        <v>30</v>
      </c>
      <c r="J92" s="27" t="str">
        <f>E24</f>
        <v xml:space="preserve"> </v>
      </c>
      <c r="K92" s="35"/>
      <c r="L92" s="35"/>
      <c r="M92" s="58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="2" customFormat="1" ht="10.32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35"/>
      <c r="M93" s="58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="2" customFormat="1" ht="29.28" customHeight="1">
      <c r="A94" s="33"/>
      <c r="B94" s="34"/>
      <c r="C94" s="177" t="s">
        <v>105</v>
      </c>
      <c r="D94" s="134"/>
      <c r="E94" s="134"/>
      <c r="F94" s="134"/>
      <c r="G94" s="134"/>
      <c r="H94" s="134"/>
      <c r="I94" s="178" t="s">
        <v>106</v>
      </c>
      <c r="J94" s="178" t="s">
        <v>107</v>
      </c>
      <c r="K94" s="178" t="s">
        <v>108</v>
      </c>
      <c r="L94" s="134"/>
      <c r="M94" s="58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="2" customFormat="1" ht="10.32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35"/>
      <c r="M95" s="58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="2" customFormat="1" ht="22.8" customHeight="1">
      <c r="A96" s="33"/>
      <c r="B96" s="34"/>
      <c r="C96" s="179" t="s">
        <v>109</v>
      </c>
      <c r="D96" s="35"/>
      <c r="E96" s="35"/>
      <c r="F96" s="35"/>
      <c r="G96" s="35"/>
      <c r="H96" s="35"/>
      <c r="I96" s="105">
        <f>Q120</f>
        <v>554221.09999999998</v>
      </c>
      <c r="J96" s="105">
        <f>R120</f>
        <v>627421.5</v>
      </c>
      <c r="K96" s="105">
        <f>K120</f>
        <v>1181642.6000000001</v>
      </c>
      <c r="L96" s="35"/>
      <c r="M96" s="58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4" t="s">
        <v>110</v>
      </c>
    </row>
    <row r="97" s="2" customFormat="1" ht="21.84" customHeight="1">
      <c r="A97" s="33"/>
      <c r="B97" s="34"/>
      <c r="C97" s="35"/>
      <c r="D97" s="35"/>
      <c r="E97" s="35"/>
      <c r="F97" s="35"/>
      <c r="G97" s="35"/>
      <c r="H97" s="35"/>
      <c r="I97" s="35"/>
      <c r="J97" s="35"/>
      <c r="K97" s="35"/>
      <c r="L97" s="35"/>
      <c r="M97" s="58"/>
      <c r="S97" s="33"/>
      <c r="T97" s="33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</row>
    <row r="98" s="2" customFormat="1" ht="6.96" customHeight="1">
      <c r="A98" s="33"/>
      <c r="B98" s="34"/>
      <c r="C98" s="35"/>
      <c r="D98" s="35"/>
      <c r="E98" s="35"/>
      <c r="F98" s="35"/>
      <c r="G98" s="35"/>
      <c r="H98" s="35"/>
      <c r="I98" s="35"/>
      <c r="J98" s="35"/>
      <c r="K98" s="35"/>
      <c r="L98" s="35"/>
      <c r="M98" s="58"/>
      <c r="S98" s="33"/>
      <c r="T98" s="33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</row>
    <row r="99" s="2" customFormat="1" ht="29.28" customHeight="1">
      <c r="A99" s="33"/>
      <c r="B99" s="34"/>
      <c r="C99" s="179" t="s">
        <v>111</v>
      </c>
      <c r="D99" s="35"/>
      <c r="E99" s="35"/>
      <c r="F99" s="35"/>
      <c r="G99" s="35"/>
      <c r="H99" s="35"/>
      <c r="I99" s="35"/>
      <c r="J99" s="35"/>
      <c r="K99" s="180">
        <v>0</v>
      </c>
      <c r="L99" s="35"/>
      <c r="M99" s="58"/>
      <c r="O99" s="181" t="s">
        <v>40</v>
      </c>
      <c r="S99" s="33"/>
      <c r="T99" s="33"/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</row>
    <row r="100" s="2" customFormat="1" ht="18" customHeight="1">
      <c r="A100" s="33"/>
      <c r="B100" s="34"/>
      <c r="C100" s="35"/>
      <c r="D100" s="35"/>
      <c r="E100" s="35"/>
      <c r="F100" s="35"/>
      <c r="G100" s="35"/>
      <c r="H100" s="35"/>
      <c r="I100" s="35"/>
      <c r="J100" s="35"/>
      <c r="K100" s="35"/>
      <c r="L100" s="35"/>
      <c r="M100" s="58"/>
      <c r="S100" s="33"/>
      <c r="T100" s="33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</row>
    <row r="101" s="2" customFormat="1" ht="29.28" customHeight="1">
      <c r="A101" s="33"/>
      <c r="B101" s="34"/>
      <c r="C101" s="133" t="s">
        <v>98</v>
      </c>
      <c r="D101" s="134"/>
      <c r="E101" s="134"/>
      <c r="F101" s="134"/>
      <c r="G101" s="134"/>
      <c r="H101" s="134"/>
      <c r="I101" s="134"/>
      <c r="J101" s="134"/>
      <c r="K101" s="135">
        <f>ROUND(K96+K99,2)</f>
        <v>1181642.6000000001</v>
      </c>
      <c r="L101" s="134"/>
      <c r="M101" s="58"/>
      <c r="S101" s="33"/>
      <c r="T101" s="33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</row>
    <row r="102" s="2" customFormat="1" ht="6.96" customHeight="1">
      <c r="A102" s="33"/>
      <c r="B102" s="61"/>
      <c r="C102" s="62"/>
      <c r="D102" s="62"/>
      <c r="E102" s="62"/>
      <c r="F102" s="62"/>
      <c r="G102" s="62"/>
      <c r="H102" s="62"/>
      <c r="I102" s="62"/>
      <c r="J102" s="62"/>
      <c r="K102" s="62"/>
      <c r="L102" s="62"/>
      <c r="M102" s="58"/>
      <c r="S102" s="33"/>
      <c r="T102" s="33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</row>
    <row r="106" s="2" customFormat="1" ht="6.96" customHeight="1">
      <c r="A106" s="33"/>
      <c r="B106" s="63"/>
      <c r="C106" s="64"/>
      <c r="D106" s="64"/>
      <c r="E106" s="64"/>
      <c r="F106" s="64"/>
      <c r="G106" s="64"/>
      <c r="H106" s="64"/>
      <c r="I106" s="64"/>
      <c r="J106" s="64"/>
      <c r="K106" s="64"/>
      <c r="L106" s="64"/>
      <c r="M106" s="58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07" s="2" customFormat="1" ht="24.96" customHeight="1">
      <c r="A107" s="33"/>
      <c r="B107" s="34"/>
      <c r="C107" s="20" t="s">
        <v>112</v>
      </c>
      <c r="D107" s="35"/>
      <c r="E107" s="35"/>
      <c r="F107" s="35"/>
      <c r="G107" s="35"/>
      <c r="H107" s="35"/>
      <c r="I107" s="35"/>
      <c r="J107" s="35"/>
      <c r="K107" s="35"/>
      <c r="L107" s="35"/>
      <c r="M107" s="58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="2" customFormat="1" ht="6.96" customHeight="1">
      <c r="A108" s="33"/>
      <c r="B108" s="34"/>
      <c r="C108" s="35"/>
      <c r="D108" s="35"/>
      <c r="E108" s="35"/>
      <c r="F108" s="35"/>
      <c r="G108" s="35"/>
      <c r="H108" s="35"/>
      <c r="I108" s="35"/>
      <c r="J108" s="35"/>
      <c r="K108" s="35"/>
      <c r="L108" s="35"/>
      <c r="M108" s="58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="2" customFormat="1" ht="12" customHeight="1">
      <c r="A109" s="33"/>
      <c r="B109" s="34"/>
      <c r="C109" s="26" t="s">
        <v>15</v>
      </c>
      <c r="D109" s="35"/>
      <c r="E109" s="35"/>
      <c r="F109" s="35"/>
      <c r="G109" s="35"/>
      <c r="H109" s="35"/>
      <c r="I109" s="35"/>
      <c r="J109" s="35"/>
      <c r="K109" s="35"/>
      <c r="L109" s="35"/>
      <c r="M109" s="58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="2" customFormat="1" ht="16.5" customHeight="1">
      <c r="A110" s="33"/>
      <c r="B110" s="34"/>
      <c r="C110" s="35"/>
      <c r="D110" s="35"/>
      <c r="E110" s="176" t="str">
        <f>E7</f>
        <v>Oprava kabelizace M. Budějovice - Blížkovice</v>
      </c>
      <c r="F110" s="26"/>
      <c r="G110" s="26"/>
      <c r="H110" s="26"/>
      <c r="I110" s="35"/>
      <c r="J110" s="35"/>
      <c r="K110" s="35"/>
      <c r="L110" s="35"/>
      <c r="M110" s="58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="2" customFormat="1" ht="12" customHeight="1">
      <c r="A111" s="33"/>
      <c r="B111" s="34"/>
      <c r="C111" s="26" t="s">
        <v>100</v>
      </c>
      <c r="D111" s="35"/>
      <c r="E111" s="35"/>
      <c r="F111" s="35"/>
      <c r="G111" s="35"/>
      <c r="H111" s="35"/>
      <c r="I111" s="35"/>
      <c r="J111" s="35"/>
      <c r="K111" s="35"/>
      <c r="L111" s="35"/>
      <c r="M111" s="58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="2" customFormat="1" ht="16.5" customHeight="1">
      <c r="A112" s="33"/>
      <c r="B112" s="34"/>
      <c r="C112" s="35"/>
      <c r="D112" s="35"/>
      <c r="E112" s="71" t="str">
        <f>E9</f>
        <v>01 - Sborník</v>
      </c>
      <c r="F112" s="35"/>
      <c r="G112" s="35"/>
      <c r="H112" s="35"/>
      <c r="I112" s="35"/>
      <c r="J112" s="35"/>
      <c r="K112" s="35"/>
      <c r="L112" s="35"/>
      <c r="M112" s="58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="2" customFormat="1" ht="6.96" customHeight="1">
      <c r="A113" s="33"/>
      <c r="B113" s="34"/>
      <c r="C113" s="35"/>
      <c r="D113" s="35"/>
      <c r="E113" s="35"/>
      <c r="F113" s="35"/>
      <c r="G113" s="35"/>
      <c r="H113" s="35"/>
      <c r="I113" s="35"/>
      <c r="J113" s="35"/>
      <c r="K113" s="35"/>
      <c r="L113" s="35"/>
      <c r="M113" s="58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="2" customFormat="1" ht="12" customHeight="1">
      <c r="A114" s="33"/>
      <c r="B114" s="34"/>
      <c r="C114" s="26" t="s">
        <v>19</v>
      </c>
      <c r="D114" s="35"/>
      <c r="E114" s="35"/>
      <c r="F114" s="23" t="str">
        <f>F12</f>
        <v xml:space="preserve"> </v>
      </c>
      <c r="G114" s="35"/>
      <c r="H114" s="35"/>
      <c r="I114" s="26" t="s">
        <v>21</v>
      </c>
      <c r="J114" s="74" t="str">
        <f>IF(J12="","",J12)</f>
        <v>26. 10. 2020</v>
      </c>
      <c r="K114" s="35"/>
      <c r="L114" s="35"/>
      <c r="M114" s="58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="2" customFormat="1" ht="6.96" customHeight="1">
      <c r="A115" s="33"/>
      <c r="B115" s="34"/>
      <c r="C115" s="35"/>
      <c r="D115" s="35"/>
      <c r="E115" s="35"/>
      <c r="F115" s="35"/>
      <c r="G115" s="35"/>
      <c r="H115" s="35"/>
      <c r="I115" s="35"/>
      <c r="J115" s="35"/>
      <c r="K115" s="35"/>
      <c r="L115" s="35"/>
      <c r="M115" s="58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="2" customFormat="1" ht="15.15" customHeight="1">
      <c r="A116" s="33"/>
      <c r="B116" s="34"/>
      <c r="C116" s="26" t="s">
        <v>23</v>
      </c>
      <c r="D116" s="35"/>
      <c r="E116" s="35"/>
      <c r="F116" s="23" t="str">
        <f>E15</f>
        <v>Správa železniční dopravní cesty, s.o.</v>
      </c>
      <c r="G116" s="35"/>
      <c r="H116" s="35"/>
      <c r="I116" s="26" t="s">
        <v>29</v>
      </c>
      <c r="J116" s="27" t="str">
        <f>E21</f>
        <v xml:space="preserve"> </v>
      </c>
      <c r="K116" s="35"/>
      <c r="L116" s="35"/>
      <c r="M116" s="58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="2" customFormat="1" ht="15.15" customHeight="1">
      <c r="A117" s="33"/>
      <c r="B117" s="34"/>
      <c r="C117" s="26" t="s">
        <v>28</v>
      </c>
      <c r="D117" s="35"/>
      <c r="E117" s="35"/>
      <c r="F117" s="23" t="str">
        <f>IF(E18="","",E18)</f>
        <v xml:space="preserve"> </v>
      </c>
      <c r="G117" s="35"/>
      <c r="H117" s="35"/>
      <c r="I117" s="26" t="s">
        <v>30</v>
      </c>
      <c r="J117" s="27" t="str">
        <f>E24</f>
        <v xml:space="preserve"> </v>
      </c>
      <c r="K117" s="35"/>
      <c r="L117" s="35"/>
      <c r="M117" s="58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="2" customFormat="1" ht="10.32" customHeight="1">
      <c r="A118" s="33"/>
      <c r="B118" s="34"/>
      <c r="C118" s="35"/>
      <c r="D118" s="35"/>
      <c r="E118" s="35"/>
      <c r="F118" s="35"/>
      <c r="G118" s="35"/>
      <c r="H118" s="35"/>
      <c r="I118" s="35"/>
      <c r="J118" s="35"/>
      <c r="K118" s="35"/>
      <c r="L118" s="35"/>
      <c r="M118" s="58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="9" customFormat="1" ht="29.28" customHeight="1">
      <c r="A119" s="182"/>
      <c r="B119" s="183"/>
      <c r="C119" s="184" t="s">
        <v>113</v>
      </c>
      <c r="D119" s="185" t="s">
        <v>61</v>
      </c>
      <c r="E119" s="185" t="s">
        <v>57</v>
      </c>
      <c r="F119" s="185" t="s">
        <v>58</v>
      </c>
      <c r="G119" s="185" t="s">
        <v>114</v>
      </c>
      <c r="H119" s="185" t="s">
        <v>115</v>
      </c>
      <c r="I119" s="185" t="s">
        <v>116</v>
      </c>
      <c r="J119" s="185" t="s">
        <v>117</v>
      </c>
      <c r="K119" s="185" t="s">
        <v>108</v>
      </c>
      <c r="L119" s="186" t="s">
        <v>118</v>
      </c>
      <c r="M119" s="187"/>
      <c r="N119" s="95" t="s">
        <v>1</v>
      </c>
      <c r="O119" s="96" t="s">
        <v>40</v>
      </c>
      <c r="P119" s="96" t="s">
        <v>119</v>
      </c>
      <c r="Q119" s="96" t="s">
        <v>120</v>
      </c>
      <c r="R119" s="96" t="s">
        <v>121</v>
      </c>
      <c r="S119" s="96" t="s">
        <v>122</v>
      </c>
      <c r="T119" s="96" t="s">
        <v>123</v>
      </c>
      <c r="U119" s="96" t="s">
        <v>124</v>
      </c>
      <c r="V119" s="96" t="s">
        <v>125</v>
      </c>
      <c r="W119" s="96" t="s">
        <v>126</v>
      </c>
      <c r="X119" s="96" t="s">
        <v>127</v>
      </c>
      <c r="Y119" s="97" t="s">
        <v>128</v>
      </c>
      <c r="Z119" s="182"/>
      <c r="AA119" s="182"/>
      <c r="AB119" s="182"/>
      <c r="AC119" s="182"/>
      <c r="AD119" s="182"/>
      <c r="AE119" s="182"/>
    </row>
    <row r="120" s="2" customFormat="1" ht="22.8" customHeight="1">
      <c r="A120" s="33"/>
      <c r="B120" s="34"/>
      <c r="C120" s="102" t="s">
        <v>129</v>
      </c>
      <c r="D120" s="35"/>
      <c r="E120" s="35"/>
      <c r="F120" s="35"/>
      <c r="G120" s="35"/>
      <c r="H120" s="35"/>
      <c r="I120" s="35"/>
      <c r="J120" s="35"/>
      <c r="K120" s="188">
        <f>BK120</f>
        <v>1181642.6000000001</v>
      </c>
      <c r="L120" s="35"/>
      <c r="M120" s="36"/>
      <c r="N120" s="98"/>
      <c r="O120" s="189"/>
      <c r="P120" s="99"/>
      <c r="Q120" s="190">
        <f>SUM(Q121:Q146)</f>
        <v>554221.09999999998</v>
      </c>
      <c r="R120" s="190">
        <f>SUM(R121:R146)</f>
        <v>627421.5</v>
      </c>
      <c r="S120" s="99"/>
      <c r="T120" s="191">
        <f>SUM(T121:T146)</f>
        <v>0</v>
      </c>
      <c r="U120" s="99"/>
      <c r="V120" s="191">
        <f>SUM(V121:V146)</f>
        <v>0</v>
      </c>
      <c r="W120" s="99"/>
      <c r="X120" s="191">
        <f>SUM(X121:X146)</f>
        <v>0</v>
      </c>
      <c r="Y120" s="100"/>
      <c r="Z120" s="33"/>
      <c r="AA120" s="33"/>
      <c r="AB120" s="33"/>
      <c r="AC120" s="33"/>
      <c r="AD120" s="33"/>
      <c r="AE120" s="33"/>
      <c r="AT120" s="14" t="s">
        <v>77</v>
      </c>
      <c r="AU120" s="14" t="s">
        <v>110</v>
      </c>
      <c r="BK120" s="192">
        <f>SUM(BK121:BK146)</f>
        <v>1181642.6000000001</v>
      </c>
    </row>
    <row r="121" s="2" customFormat="1" ht="24.15" customHeight="1">
      <c r="A121" s="33"/>
      <c r="B121" s="34"/>
      <c r="C121" s="193" t="s">
        <v>86</v>
      </c>
      <c r="D121" s="193" t="s">
        <v>130</v>
      </c>
      <c r="E121" s="194" t="s">
        <v>131</v>
      </c>
      <c r="F121" s="195" t="s">
        <v>132</v>
      </c>
      <c r="G121" s="196" t="s">
        <v>133</v>
      </c>
      <c r="H121" s="197">
        <v>3812</v>
      </c>
      <c r="I121" s="198">
        <v>0</v>
      </c>
      <c r="J121" s="198">
        <v>31.5</v>
      </c>
      <c r="K121" s="198">
        <f>ROUND(P121*H121,2)</f>
        <v>120078</v>
      </c>
      <c r="L121" s="195" t="s">
        <v>1</v>
      </c>
      <c r="M121" s="36"/>
      <c r="N121" s="199" t="s">
        <v>1</v>
      </c>
      <c r="O121" s="200" t="s">
        <v>43</v>
      </c>
      <c r="P121" s="201">
        <f>I121+J121</f>
        <v>31.5</v>
      </c>
      <c r="Q121" s="201">
        <f>ROUND(I121*H121,2)</f>
        <v>0</v>
      </c>
      <c r="R121" s="201">
        <f>ROUND(J121*H121,2)</f>
        <v>120078</v>
      </c>
      <c r="S121" s="202">
        <v>0</v>
      </c>
      <c r="T121" s="202">
        <f>S121*H121</f>
        <v>0</v>
      </c>
      <c r="U121" s="202">
        <v>0</v>
      </c>
      <c r="V121" s="202">
        <f>U121*H121</f>
        <v>0</v>
      </c>
      <c r="W121" s="202">
        <v>0</v>
      </c>
      <c r="X121" s="202">
        <f>W121*H121</f>
        <v>0</v>
      </c>
      <c r="Y121" s="203" t="s">
        <v>1</v>
      </c>
      <c r="Z121" s="33"/>
      <c r="AA121" s="33"/>
      <c r="AB121" s="33"/>
      <c r="AC121" s="33"/>
      <c r="AD121" s="33"/>
      <c r="AE121" s="33"/>
      <c r="AR121" s="204" t="s">
        <v>134</v>
      </c>
      <c r="AT121" s="204" t="s">
        <v>130</v>
      </c>
      <c r="AU121" s="204" t="s">
        <v>78</v>
      </c>
      <c r="AY121" s="14" t="s">
        <v>135</v>
      </c>
      <c r="BE121" s="205">
        <f>IF(O121="základní",K121,0)</f>
        <v>0</v>
      </c>
      <c r="BF121" s="205">
        <f>IF(O121="snížená",K121,0)</f>
        <v>0</v>
      </c>
      <c r="BG121" s="205">
        <f>IF(O121="zákl. přenesená",K121,0)</f>
        <v>120078</v>
      </c>
      <c r="BH121" s="205">
        <f>IF(O121="sníž. přenesená",K121,0)</f>
        <v>0</v>
      </c>
      <c r="BI121" s="205">
        <f>IF(O121="nulová",K121,0)</f>
        <v>0</v>
      </c>
      <c r="BJ121" s="14" t="s">
        <v>134</v>
      </c>
      <c r="BK121" s="205">
        <f>ROUND(P121*H121,2)</f>
        <v>120078</v>
      </c>
      <c r="BL121" s="14" t="s">
        <v>134</v>
      </c>
      <c r="BM121" s="204" t="s">
        <v>136</v>
      </c>
    </row>
    <row r="122" s="2" customFormat="1">
      <c r="A122" s="33"/>
      <c r="B122" s="34"/>
      <c r="C122" s="35"/>
      <c r="D122" s="206" t="s">
        <v>137</v>
      </c>
      <c r="E122" s="35"/>
      <c r="F122" s="207" t="s">
        <v>132</v>
      </c>
      <c r="G122" s="35"/>
      <c r="H122" s="35"/>
      <c r="I122" s="35"/>
      <c r="J122" s="35"/>
      <c r="K122" s="35"/>
      <c r="L122" s="35"/>
      <c r="M122" s="36"/>
      <c r="N122" s="208"/>
      <c r="O122" s="209"/>
      <c r="P122" s="86"/>
      <c r="Q122" s="86"/>
      <c r="R122" s="86"/>
      <c r="S122" s="86"/>
      <c r="T122" s="86"/>
      <c r="U122" s="86"/>
      <c r="V122" s="86"/>
      <c r="W122" s="86"/>
      <c r="X122" s="86"/>
      <c r="Y122" s="87"/>
      <c r="Z122" s="33"/>
      <c r="AA122" s="33"/>
      <c r="AB122" s="33"/>
      <c r="AC122" s="33"/>
      <c r="AD122" s="33"/>
      <c r="AE122" s="33"/>
      <c r="AT122" s="14" t="s">
        <v>137</v>
      </c>
      <c r="AU122" s="14" t="s">
        <v>78</v>
      </c>
    </row>
    <row r="123" s="2" customFormat="1" ht="24.15" customHeight="1">
      <c r="A123" s="33"/>
      <c r="B123" s="34"/>
      <c r="C123" s="193" t="s">
        <v>138</v>
      </c>
      <c r="D123" s="193" t="s">
        <v>130</v>
      </c>
      <c r="E123" s="194" t="s">
        <v>139</v>
      </c>
      <c r="F123" s="195" t="s">
        <v>140</v>
      </c>
      <c r="G123" s="196" t="s">
        <v>141</v>
      </c>
      <c r="H123" s="197">
        <v>6</v>
      </c>
      <c r="I123" s="198">
        <v>0</v>
      </c>
      <c r="J123" s="198">
        <v>6150</v>
      </c>
      <c r="K123" s="198">
        <f>ROUND(P123*H123,2)</f>
        <v>36900</v>
      </c>
      <c r="L123" s="195" t="s">
        <v>1</v>
      </c>
      <c r="M123" s="36"/>
      <c r="N123" s="199" t="s">
        <v>1</v>
      </c>
      <c r="O123" s="200" t="s">
        <v>43</v>
      </c>
      <c r="P123" s="201">
        <f>I123+J123</f>
        <v>6150</v>
      </c>
      <c r="Q123" s="201">
        <f>ROUND(I123*H123,2)</f>
        <v>0</v>
      </c>
      <c r="R123" s="201">
        <f>ROUND(J123*H123,2)</f>
        <v>36900</v>
      </c>
      <c r="S123" s="202">
        <v>0</v>
      </c>
      <c r="T123" s="202">
        <f>S123*H123</f>
        <v>0</v>
      </c>
      <c r="U123" s="202">
        <v>0</v>
      </c>
      <c r="V123" s="202">
        <f>U123*H123</f>
        <v>0</v>
      </c>
      <c r="W123" s="202">
        <v>0</v>
      </c>
      <c r="X123" s="202">
        <f>W123*H123</f>
        <v>0</v>
      </c>
      <c r="Y123" s="203" t="s">
        <v>1</v>
      </c>
      <c r="Z123" s="33"/>
      <c r="AA123" s="33"/>
      <c r="AB123" s="33"/>
      <c r="AC123" s="33"/>
      <c r="AD123" s="33"/>
      <c r="AE123" s="33"/>
      <c r="AR123" s="204" t="s">
        <v>134</v>
      </c>
      <c r="AT123" s="204" t="s">
        <v>130</v>
      </c>
      <c r="AU123" s="204" t="s">
        <v>78</v>
      </c>
      <c r="AY123" s="14" t="s">
        <v>135</v>
      </c>
      <c r="BE123" s="205">
        <f>IF(O123="základní",K123,0)</f>
        <v>0</v>
      </c>
      <c r="BF123" s="205">
        <f>IF(O123="snížená",K123,0)</f>
        <v>0</v>
      </c>
      <c r="BG123" s="205">
        <f>IF(O123="zákl. přenesená",K123,0)</f>
        <v>36900</v>
      </c>
      <c r="BH123" s="205">
        <f>IF(O123="sníž. přenesená",K123,0)</f>
        <v>0</v>
      </c>
      <c r="BI123" s="205">
        <f>IF(O123="nulová",K123,0)</f>
        <v>0</v>
      </c>
      <c r="BJ123" s="14" t="s">
        <v>134</v>
      </c>
      <c r="BK123" s="205">
        <f>ROUND(P123*H123,2)</f>
        <v>36900</v>
      </c>
      <c r="BL123" s="14" t="s">
        <v>134</v>
      </c>
      <c r="BM123" s="204" t="s">
        <v>142</v>
      </c>
    </row>
    <row r="124" s="2" customFormat="1">
      <c r="A124" s="33"/>
      <c r="B124" s="34"/>
      <c r="C124" s="35"/>
      <c r="D124" s="206" t="s">
        <v>137</v>
      </c>
      <c r="E124" s="35"/>
      <c r="F124" s="207" t="s">
        <v>140</v>
      </c>
      <c r="G124" s="35"/>
      <c r="H124" s="35"/>
      <c r="I124" s="35"/>
      <c r="J124" s="35"/>
      <c r="K124" s="35"/>
      <c r="L124" s="35"/>
      <c r="M124" s="36"/>
      <c r="N124" s="208"/>
      <c r="O124" s="209"/>
      <c r="P124" s="86"/>
      <c r="Q124" s="86"/>
      <c r="R124" s="86"/>
      <c r="S124" s="86"/>
      <c r="T124" s="86"/>
      <c r="U124" s="86"/>
      <c r="V124" s="86"/>
      <c r="W124" s="86"/>
      <c r="X124" s="86"/>
      <c r="Y124" s="87"/>
      <c r="Z124" s="33"/>
      <c r="AA124" s="33"/>
      <c r="AB124" s="33"/>
      <c r="AC124" s="33"/>
      <c r="AD124" s="33"/>
      <c r="AE124" s="33"/>
      <c r="AT124" s="14" t="s">
        <v>137</v>
      </c>
      <c r="AU124" s="14" t="s">
        <v>78</v>
      </c>
    </row>
    <row r="125" s="2" customFormat="1" ht="37.8" customHeight="1">
      <c r="A125" s="33"/>
      <c r="B125" s="34"/>
      <c r="C125" s="193" t="s">
        <v>143</v>
      </c>
      <c r="D125" s="193" t="s">
        <v>130</v>
      </c>
      <c r="E125" s="194" t="s">
        <v>144</v>
      </c>
      <c r="F125" s="195" t="s">
        <v>145</v>
      </c>
      <c r="G125" s="196" t="s">
        <v>141</v>
      </c>
      <c r="H125" s="197">
        <v>2</v>
      </c>
      <c r="I125" s="198">
        <v>0</v>
      </c>
      <c r="J125" s="198">
        <v>4030</v>
      </c>
      <c r="K125" s="198">
        <f>ROUND(P125*H125,2)</f>
        <v>8060</v>
      </c>
      <c r="L125" s="195" t="s">
        <v>1</v>
      </c>
      <c r="M125" s="36"/>
      <c r="N125" s="199" t="s">
        <v>1</v>
      </c>
      <c r="O125" s="200" t="s">
        <v>43</v>
      </c>
      <c r="P125" s="201">
        <f>I125+J125</f>
        <v>4030</v>
      </c>
      <c r="Q125" s="201">
        <f>ROUND(I125*H125,2)</f>
        <v>0</v>
      </c>
      <c r="R125" s="201">
        <f>ROUND(J125*H125,2)</f>
        <v>8060</v>
      </c>
      <c r="S125" s="202">
        <v>0</v>
      </c>
      <c r="T125" s="202">
        <f>S125*H125</f>
        <v>0</v>
      </c>
      <c r="U125" s="202">
        <v>0</v>
      </c>
      <c r="V125" s="202">
        <f>U125*H125</f>
        <v>0</v>
      </c>
      <c r="W125" s="202">
        <v>0</v>
      </c>
      <c r="X125" s="202">
        <f>W125*H125</f>
        <v>0</v>
      </c>
      <c r="Y125" s="203" t="s">
        <v>1</v>
      </c>
      <c r="Z125" s="33"/>
      <c r="AA125" s="33"/>
      <c r="AB125" s="33"/>
      <c r="AC125" s="33"/>
      <c r="AD125" s="33"/>
      <c r="AE125" s="33"/>
      <c r="AR125" s="204" t="s">
        <v>134</v>
      </c>
      <c r="AT125" s="204" t="s">
        <v>130</v>
      </c>
      <c r="AU125" s="204" t="s">
        <v>78</v>
      </c>
      <c r="AY125" s="14" t="s">
        <v>135</v>
      </c>
      <c r="BE125" s="205">
        <f>IF(O125="základní",K125,0)</f>
        <v>0</v>
      </c>
      <c r="BF125" s="205">
        <f>IF(O125="snížená",K125,0)</f>
        <v>0</v>
      </c>
      <c r="BG125" s="205">
        <f>IF(O125="zákl. přenesená",K125,0)</f>
        <v>8060</v>
      </c>
      <c r="BH125" s="205">
        <f>IF(O125="sníž. přenesená",K125,0)</f>
        <v>0</v>
      </c>
      <c r="BI125" s="205">
        <f>IF(O125="nulová",K125,0)</f>
        <v>0</v>
      </c>
      <c r="BJ125" s="14" t="s">
        <v>134</v>
      </c>
      <c r="BK125" s="205">
        <f>ROUND(P125*H125,2)</f>
        <v>8060</v>
      </c>
      <c r="BL125" s="14" t="s">
        <v>134</v>
      </c>
      <c r="BM125" s="204" t="s">
        <v>146</v>
      </c>
    </row>
    <row r="126" s="2" customFormat="1">
      <c r="A126" s="33"/>
      <c r="B126" s="34"/>
      <c r="C126" s="35"/>
      <c r="D126" s="206" t="s">
        <v>137</v>
      </c>
      <c r="E126" s="35"/>
      <c r="F126" s="207" t="s">
        <v>145</v>
      </c>
      <c r="G126" s="35"/>
      <c r="H126" s="35"/>
      <c r="I126" s="35"/>
      <c r="J126" s="35"/>
      <c r="K126" s="35"/>
      <c r="L126" s="35"/>
      <c r="M126" s="36"/>
      <c r="N126" s="208"/>
      <c r="O126" s="209"/>
      <c r="P126" s="86"/>
      <c r="Q126" s="86"/>
      <c r="R126" s="86"/>
      <c r="S126" s="86"/>
      <c r="T126" s="86"/>
      <c r="U126" s="86"/>
      <c r="V126" s="86"/>
      <c r="W126" s="86"/>
      <c r="X126" s="86"/>
      <c r="Y126" s="87"/>
      <c r="Z126" s="33"/>
      <c r="AA126" s="33"/>
      <c r="AB126" s="33"/>
      <c r="AC126" s="33"/>
      <c r="AD126" s="33"/>
      <c r="AE126" s="33"/>
      <c r="AT126" s="14" t="s">
        <v>137</v>
      </c>
      <c r="AU126" s="14" t="s">
        <v>78</v>
      </c>
    </row>
    <row r="127" s="2" customFormat="1" ht="24.15" customHeight="1">
      <c r="A127" s="33"/>
      <c r="B127" s="34"/>
      <c r="C127" s="193" t="s">
        <v>147</v>
      </c>
      <c r="D127" s="193" t="s">
        <v>130</v>
      </c>
      <c r="E127" s="194" t="s">
        <v>148</v>
      </c>
      <c r="F127" s="195" t="s">
        <v>149</v>
      </c>
      <c r="G127" s="196" t="s">
        <v>133</v>
      </c>
      <c r="H127" s="197">
        <v>7625</v>
      </c>
      <c r="I127" s="198">
        <v>0</v>
      </c>
      <c r="J127" s="198">
        <v>53.399999999999999</v>
      </c>
      <c r="K127" s="198">
        <f>ROUND(P127*H127,2)</f>
        <v>407175</v>
      </c>
      <c r="L127" s="195" t="s">
        <v>1</v>
      </c>
      <c r="M127" s="36"/>
      <c r="N127" s="199" t="s">
        <v>1</v>
      </c>
      <c r="O127" s="200" t="s">
        <v>43</v>
      </c>
      <c r="P127" s="201">
        <f>I127+J127</f>
        <v>53.399999999999999</v>
      </c>
      <c r="Q127" s="201">
        <f>ROUND(I127*H127,2)</f>
        <v>0</v>
      </c>
      <c r="R127" s="201">
        <f>ROUND(J127*H127,2)</f>
        <v>407175</v>
      </c>
      <c r="S127" s="202">
        <v>0</v>
      </c>
      <c r="T127" s="202">
        <f>S127*H127</f>
        <v>0</v>
      </c>
      <c r="U127" s="202">
        <v>0</v>
      </c>
      <c r="V127" s="202">
        <f>U127*H127</f>
        <v>0</v>
      </c>
      <c r="W127" s="202">
        <v>0</v>
      </c>
      <c r="X127" s="202">
        <f>W127*H127</f>
        <v>0</v>
      </c>
      <c r="Y127" s="203" t="s">
        <v>1</v>
      </c>
      <c r="Z127" s="33"/>
      <c r="AA127" s="33"/>
      <c r="AB127" s="33"/>
      <c r="AC127" s="33"/>
      <c r="AD127" s="33"/>
      <c r="AE127" s="33"/>
      <c r="AR127" s="204" t="s">
        <v>134</v>
      </c>
      <c r="AT127" s="204" t="s">
        <v>130</v>
      </c>
      <c r="AU127" s="204" t="s">
        <v>78</v>
      </c>
      <c r="AY127" s="14" t="s">
        <v>135</v>
      </c>
      <c r="BE127" s="205">
        <f>IF(O127="základní",K127,0)</f>
        <v>0</v>
      </c>
      <c r="BF127" s="205">
        <f>IF(O127="snížená",K127,0)</f>
        <v>0</v>
      </c>
      <c r="BG127" s="205">
        <f>IF(O127="zákl. přenesená",K127,0)</f>
        <v>407175</v>
      </c>
      <c r="BH127" s="205">
        <f>IF(O127="sníž. přenesená",K127,0)</f>
        <v>0</v>
      </c>
      <c r="BI127" s="205">
        <f>IF(O127="nulová",K127,0)</f>
        <v>0</v>
      </c>
      <c r="BJ127" s="14" t="s">
        <v>134</v>
      </c>
      <c r="BK127" s="205">
        <f>ROUND(P127*H127,2)</f>
        <v>407175</v>
      </c>
      <c r="BL127" s="14" t="s">
        <v>134</v>
      </c>
      <c r="BM127" s="204" t="s">
        <v>150</v>
      </c>
    </row>
    <row r="128" s="2" customFormat="1">
      <c r="A128" s="33"/>
      <c r="B128" s="34"/>
      <c r="C128" s="35"/>
      <c r="D128" s="206" t="s">
        <v>137</v>
      </c>
      <c r="E128" s="35"/>
      <c r="F128" s="207" t="s">
        <v>149</v>
      </c>
      <c r="G128" s="35"/>
      <c r="H128" s="35"/>
      <c r="I128" s="35"/>
      <c r="J128" s="35"/>
      <c r="K128" s="35"/>
      <c r="L128" s="35"/>
      <c r="M128" s="36"/>
      <c r="N128" s="208"/>
      <c r="O128" s="209"/>
      <c r="P128" s="86"/>
      <c r="Q128" s="86"/>
      <c r="R128" s="86"/>
      <c r="S128" s="86"/>
      <c r="T128" s="86"/>
      <c r="U128" s="86"/>
      <c r="V128" s="86"/>
      <c r="W128" s="86"/>
      <c r="X128" s="86"/>
      <c r="Y128" s="87"/>
      <c r="Z128" s="33"/>
      <c r="AA128" s="33"/>
      <c r="AB128" s="33"/>
      <c r="AC128" s="33"/>
      <c r="AD128" s="33"/>
      <c r="AE128" s="33"/>
      <c r="AT128" s="14" t="s">
        <v>137</v>
      </c>
      <c r="AU128" s="14" t="s">
        <v>78</v>
      </c>
    </row>
    <row r="129" s="2" customFormat="1" ht="24.15" customHeight="1">
      <c r="A129" s="33"/>
      <c r="B129" s="34"/>
      <c r="C129" s="193" t="s">
        <v>151</v>
      </c>
      <c r="D129" s="193" t="s">
        <v>130</v>
      </c>
      <c r="E129" s="194" t="s">
        <v>152</v>
      </c>
      <c r="F129" s="195" t="s">
        <v>153</v>
      </c>
      <c r="G129" s="196" t="s">
        <v>141</v>
      </c>
      <c r="H129" s="197">
        <v>4</v>
      </c>
      <c r="I129" s="198">
        <v>0</v>
      </c>
      <c r="J129" s="198">
        <v>260</v>
      </c>
      <c r="K129" s="198">
        <f>ROUND(P129*H129,2)</f>
        <v>1040</v>
      </c>
      <c r="L129" s="195" t="s">
        <v>1</v>
      </c>
      <c r="M129" s="36"/>
      <c r="N129" s="199" t="s">
        <v>1</v>
      </c>
      <c r="O129" s="200" t="s">
        <v>43</v>
      </c>
      <c r="P129" s="201">
        <f>I129+J129</f>
        <v>260</v>
      </c>
      <c r="Q129" s="201">
        <f>ROUND(I129*H129,2)</f>
        <v>0</v>
      </c>
      <c r="R129" s="201">
        <f>ROUND(J129*H129,2)</f>
        <v>1040</v>
      </c>
      <c r="S129" s="202">
        <v>0</v>
      </c>
      <c r="T129" s="202">
        <f>S129*H129</f>
        <v>0</v>
      </c>
      <c r="U129" s="202">
        <v>0</v>
      </c>
      <c r="V129" s="202">
        <f>U129*H129</f>
        <v>0</v>
      </c>
      <c r="W129" s="202">
        <v>0</v>
      </c>
      <c r="X129" s="202">
        <f>W129*H129</f>
        <v>0</v>
      </c>
      <c r="Y129" s="203" t="s">
        <v>1</v>
      </c>
      <c r="Z129" s="33"/>
      <c r="AA129" s="33"/>
      <c r="AB129" s="33"/>
      <c r="AC129" s="33"/>
      <c r="AD129" s="33"/>
      <c r="AE129" s="33"/>
      <c r="AR129" s="204" t="s">
        <v>134</v>
      </c>
      <c r="AT129" s="204" t="s">
        <v>130</v>
      </c>
      <c r="AU129" s="204" t="s">
        <v>78</v>
      </c>
      <c r="AY129" s="14" t="s">
        <v>135</v>
      </c>
      <c r="BE129" s="205">
        <f>IF(O129="základní",K129,0)</f>
        <v>0</v>
      </c>
      <c r="BF129" s="205">
        <f>IF(O129="snížená",K129,0)</f>
        <v>0</v>
      </c>
      <c r="BG129" s="205">
        <f>IF(O129="zákl. přenesená",K129,0)</f>
        <v>1040</v>
      </c>
      <c r="BH129" s="205">
        <f>IF(O129="sníž. přenesená",K129,0)</f>
        <v>0</v>
      </c>
      <c r="BI129" s="205">
        <f>IF(O129="nulová",K129,0)</f>
        <v>0</v>
      </c>
      <c r="BJ129" s="14" t="s">
        <v>134</v>
      </c>
      <c r="BK129" s="205">
        <f>ROUND(P129*H129,2)</f>
        <v>1040</v>
      </c>
      <c r="BL129" s="14" t="s">
        <v>134</v>
      </c>
      <c r="BM129" s="204" t="s">
        <v>154</v>
      </c>
    </row>
    <row r="130" s="2" customFormat="1">
      <c r="A130" s="33"/>
      <c r="B130" s="34"/>
      <c r="C130" s="35"/>
      <c r="D130" s="206" t="s">
        <v>137</v>
      </c>
      <c r="E130" s="35"/>
      <c r="F130" s="207" t="s">
        <v>153</v>
      </c>
      <c r="G130" s="35"/>
      <c r="H130" s="35"/>
      <c r="I130" s="35"/>
      <c r="J130" s="35"/>
      <c r="K130" s="35"/>
      <c r="L130" s="35"/>
      <c r="M130" s="36"/>
      <c r="N130" s="208"/>
      <c r="O130" s="209"/>
      <c r="P130" s="86"/>
      <c r="Q130" s="86"/>
      <c r="R130" s="86"/>
      <c r="S130" s="86"/>
      <c r="T130" s="86"/>
      <c r="U130" s="86"/>
      <c r="V130" s="86"/>
      <c r="W130" s="86"/>
      <c r="X130" s="86"/>
      <c r="Y130" s="87"/>
      <c r="Z130" s="33"/>
      <c r="AA130" s="33"/>
      <c r="AB130" s="33"/>
      <c r="AC130" s="33"/>
      <c r="AD130" s="33"/>
      <c r="AE130" s="33"/>
      <c r="AT130" s="14" t="s">
        <v>137</v>
      </c>
      <c r="AU130" s="14" t="s">
        <v>78</v>
      </c>
    </row>
    <row r="131" s="2" customFormat="1" ht="14.4" customHeight="1">
      <c r="A131" s="33"/>
      <c r="B131" s="34"/>
      <c r="C131" s="193" t="s">
        <v>155</v>
      </c>
      <c r="D131" s="193" t="s">
        <v>130</v>
      </c>
      <c r="E131" s="194" t="s">
        <v>156</v>
      </c>
      <c r="F131" s="195" t="s">
        <v>157</v>
      </c>
      <c r="G131" s="196" t="s">
        <v>141</v>
      </c>
      <c r="H131" s="197">
        <v>8</v>
      </c>
      <c r="I131" s="198">
        <v>0</v>
      </c>
      <c r="J131" s="198">
        <v>347</v>
      </c>
      <c r="K131" s="198">
        <f>ROUND(P131*H131,2)</f>
        <v>2776</v>
      </c>
      <c r="L131" s="195" t="s">
        <v>1</v>
      </c>
      <c r="M131" s="36"/>
      <c r="N131" s="199" t="s">
        <v>1</v>
      </c>
      <c r="O131" s="200" t="s">
        <v>43</v>
      </c>
      <c r="P131" s="201">
        <f>I131+J131</f>
        <v>347</v>
      </c>
      <c r="Q131" s="201">
        <f>ROUND(I131*H131,2)</f>
        <v>0</v>
      </c>
      <c r="R131" s="201">
        <f>ROUND(J131*H131,2)</f>
        <v>2776</v>
      </c>
      <c r="S131" s="202">
        <v>0</v>
      </c>
      <c r="T131" s="202">
        <f>S131*H131</f>
        <v>0</v>
      </c>
      <c r="U131" s="202">
        <v>0</v>
      </c>
      <c r="V131" s="202">
        <f>U131*H131</f>
        <v>0</v>
      </c>
      <c r="W131" s="202">
        <v>0</v>
      </c>
      <c r="X131" s="202">
        <f>W131*H131</f>
        <v>0</v>
      </c>
      <c r="Y131" s="203" t="s">
        <v>1</v>
      </c>
      <c r="Z131" s="33"/>
      <c r="AA131" s="33"/>
      <c r="AB131" s="33"/>
      <c r="AC131" s="33"/>
      <c r="AD131" s="33"/>
      <c r="AE131" s="33"/>
      <c r="AR131" s="204" t="s">
        <v>134</v>
      </c>
      <c r="AT131" s="204" t="s">
        <v>130</v>
      </c>
      <c r="AU131" s="204" t="s">
        <v>78</v>
      </c>
      <c r="AY131" s="14" t="s">
        <v>135</v>
      </c>
      <c r="BE131" s="205">
        <f>IF(O131="základní",K131,0)</f>
        <v>0</v>
      </c>
      <c r="BF131" s="205">
        <f>IF(O131="snížená",K131,0)</f>
        <v>0</v>
      </c>
      <c r="BG131" s="205">
        <f>IF(O131="zákl. přenesená",K131,0)</f>
        <v>2776</v>
      </c>
      <c r="BH131" s="205">
        <f>IF(O131="sníž. přenesená",K131,0)</f>
        <v>0</v>
      </c>
      <c r="BI131" s="205">
        <f>IF(O131="nulová",K131,0)</f>
        <v>0</v>
      </c>
      <c r="BJ131" s="14" t="s">
        <v>134</v>
      </c>
      <c r="BK131" s="205">
        <f>ROUND(P131*H131,2)</f>
        <v>2776</v>
      </c>
      <c r="BL131" s="14" t="s">
        <v>134</v>
      </c>
      <c r="BM131" s="204" t="s">
        <v>158</v>
      </c>
    </row>
    <row r="132" s="2" customFormat="1">
      <c r="A132" s="33"/>
      <c r="B132" s="34"/>
      <c r="C132" s="35"/>
      <c r="D132" s="206" t="s">
        <v>137</v>
      </c>
      <c r="E132" s="35"/>
      <c r="F132" s="207" t="s">
        <v>157</v>
      </c>
      <c r="G132" s="35"/>
      <c r="H132" s="35"/>
      <c r="I132" s="35"/>
      <c r="J132" s="35"/>
      <c r="K132" s="35"/>
      <c r="L132" s="35"/>
      <c r="M132" s="36"/>
      <c r="N132" s="208"/>
      <c r="O132" s="209"/>
      <c r="P132" s="86"/>
      <c r="Q132" s="86"/>
      <c r="R132" s="86"/>
      <c r="S132" s="86"/>
      <c r="T132" s="86"/>
      <c r="U132" s="86"/>
      <c r="V132" s="86"/>
      <c r="W132" s="86"/>
      <c r="X132" s="86"/>
      <c r="Y132" s="87"/>
      <c r="Z132" s="33"/>
      <c r="AA132" s="33"/>
      <c r="AB132" s="33"/>
      <c r="AC132" s="33"/>
      <c r="AD132" s="33"/>
      <c r="AE132" s="33"/>
      <c r="AT132" s="14" t="s">
        <v>137</v>
      </c>
      <c r="AU132" s="14" t="s">
        <v>78</v>
      </c>
    </row>
    <row r="133" s="2" customFormat="1" ht="24.15" customHeight="1">
      <c r="A133" s="33"/>
      <c r="B133" s="34"/>
      <c r="C133" s="193" t="s">
        <v>159</v>
      </c>
      <c r="D133" s="193" t="s">
        <v>130</v>
      </c>
      <c r="E133" s="194" t="s">
        <v>160</v>
      </c>
      <c r="F133" s="195" t="s">
        <v>161</v>
      </c>
      <c r="G133" s="196" t="s">
        <v>133</v>
      </c>
      <c r="H133" s="197">
        <v>7625</v>
      </c>
      <c r="I133" s="198">
        <v>0</v>
      </c>
      <c r="J133" s="198">
        <v>6.7400000000000002</v>
      </c>
      <c r="K133" s="198">
        <f>ROUND(P133*H133,2)</f>
        <v>51392.5</v>
      </c>
      <c r="L133" s="195" t="s">
        <v>1</v>
      </c>
      <c r="M133" s="36"/>
      <c r="N133" s="199" t="s">
        <v>1</v>
      </c>
      <c r="O133" s="200" t="s">
        <v>43</v>
      </c>
      <c r="P133" s="201">
        <f>I133+J133</f>
        <v>6.7400000000000002</v>
      </c>
      <c r="Q133" s="201">
        <f>ROUND(I133*H133,2)</f>
        <v>0</v>
      </c>
      <c r="R133" s="201">
        <f>ROUND(J133*H133,2)</f>
        <v>51392.5</v>
      </c>
      <c r="S133" s="202">
        <v>0</v>
      </c>
      <c r="T133" s="202">
        <f>S133*H133</f>
        <v>0</v>
      </c>
      <c r="U133" s="202">
        <v>0</v>
      </c>
      <c r="V133" s="202">
        <f>U133*H133</f>
        <v>0</v>
      </c>
      <c r="W133" s="202">
        <v>0</v>
      </c>
      <c r="X133" s="202">
        <f>W133*H133</f>
        <v>0</v>
      </c>
      <c r="Y133" s="203" t="s">
        <v>1</v>
      </c>
      <c r="Z133" s="33"/>
      <c r="AA133" s="33"/>
      <c r="AB133" s="33"/>
      <c r="AC133" s="33"/>
      <c r="AD133" s="33"/>
      <c r="AE133" s="33"/>
      <c r="AR133" s="204" t="s">
        <v>134</v>
      </c>
      <c r="AT133" s="204" t="s">
        <v>130</v>
      </c>
      <c r="AU133" s="204" t="s">
        <v>78</v>
      </c>
      <c r="AY133" s="14" t="s">
        <v>135</v>
      </c>
      <c r="BE133" s="205">
        <f>IF(O133="základní",K133,0)</f>
        <v>0</v>
      </c>
      <c r="BF133" s="205">
        <f>IF(O133="snížená",K133,0)</f>
        <v>0</v>
      </c>
      <c r="BG133" s="205">
        <f>IF(O133="zákl. přenesená",K133,0)</f>
        <v>51392.5</v>
      </c>
      <c r="BH133" s="205">
        <f>IF(O133="sníž. přenesená",K133,0)</f>
        <v>0</v>
      </c>
      <c r="BI133" s="205">
        <f>IF(O133="nulová",K133,0)</f>
        <v>0</v>
      </c>
      <c r="BJ133" s="14" t="s">
        <v>134</v>
      </c>
      <c r="BK133" s="205">
        <f>ROUND(P133*H133,2)</f>
        <v>51392.5</v>
      </c>
      <c r="BL133" s="14" t="s">
        <v>134</v>
      </c>
      <c r="BM133" s="204" t="s">
        <v>162</v>
      </c>
    </row>
    <row r="134" s="2" customFormat="1">
      <c r="A134" s="33"/>
      <c r="B134" s="34"/>
      <c r="C134" s="35"/>
      <c r="D134" s="206" t="s">
        <v>137</v>
      </c>
      <c r="E134" s="35"/>
      <c r="F134" s="207" t="s">
        <v>161</v>
      </c>
      <c r="G134" s="35"/>
      <c r="H134" s="35"/>
      <c r="I134" s="35"/>
      <c r="J134" s="35"/>
      <c r="K134" s="35"/>
      <c r="L134" s="35"/>
      <c r="M134" s="36"/>
      <c r="N134" s="208"/>
      <c r="O134" s="209"/>
      <c r="P134" s="86"/>
      <c r="Q134" s="86"/>
      <c r="R134" s="86"/>
      <c r="S134" s="86"/>
      <c r="T134" s="86"/>
      <c r="U134" s="86"/>
      <c r="V134" s="86"/>
      <c r="W134" s="86"/>
      <c r="X134" s="86"/>
      <c r="Y134" s="87"/>
      <c r="Z134" s="33"/>
      <c r="AA134" s="33"/>
      <c r="AB134" s="33"/>
      <c r="AC134" s="33"/>
      <c r="AD134" s="33"/>
      <c r="AE134" s="33"/>
      <c r="AT134" s="14" t="s">
        <v>137</v>
      </c>
      <c r="AU134" s="14" t="s">
        <v>78</v>
      </c>
    </row>
    <row r="135" s="2" customFormat="1" ht="24.15" customHeight="1">
      <c r="A135" s="33"/>
      <c r="B135" s="34"/>
      <c r="C135" s="210" t="s">
        <v>163</v>
      </c>
      <c r="D135" s="210" t="s">
        <v>164</v>
      </c>
      <c r="E135" s="211" t="s">
        <v>165</v>
      </c>
      <c r="F135" s="212" t="s">
        <v>166</v>
      </c>
      <c r="G135" s="213" t="s">
        <v>133</v>
      </c>
      <c r="H135" s="214">
        <v>3812</v>
      </c>
      <c r="I135" s="215">
        <v>79</v>
      </c>
      <c r="J135" s="216"/>
      <c r="K135" s="215">
        <f>ROUND(P135*H135,2)</f>
        <v>301148</v>
      </c>
      <c r="L135" s="212" t="s">
        <v>1</v>
      </c>
      <c r="M135" s="217"/>
      <c r="N135" s="218" t="s">
        <v>1</v>
      </c>
      <c r="O135" s="200" t="s">
        <v>43</v>
      </c>
      <c r="P135" s="201">
        <f>I135+J135</f>
        <v>79</v>
      </c>
      <c r="Q135" s="201">
        <f>ROUND(I135*H135,2)</f>
        <v>301148</v>
      </c>
      <c r="R135" s="201">
        <f>ROUND(J135*H135,2)</f>
        <v>0</v>
      </c>
      <c r="S135" s="202">
        <v>0</v>
      </c>
      <c r="T135" s="202">
        <f>S135*H135</f>
        <v>0</v>
      </c>
      <c r="U135" s="202">
        <v>0</v>
      </c>
      <c r="V135" s="202">
        <f>U135*H135</f>
        <v>0</v>
      </c>
      <c r="W135" s="202">
        <v>0</v>
      </c>
      <c r="X135" s="202">
        <f>W135*H135</f>
        <v>0</v>
      </c>
      <c r="Y135" s="203" t="s">
        <v>1</v>
      </c>
      <c r="Z135" s="33"/>
      <c r="AA135" s="33"/>
      <c r="AB135" s="33"/>
      <c r="AC135" s="33"/>
      <c r="AD135" s="33"/>
      <c r="AE135" s="33"/>
      <c r="AR135" s="204" t="s">
        <v>167</v>
      </c>
      <c r="AT135" s="204" t="s">
        <v>164</v>
      </c>
      <c r="AU135" s="204" t="s">
        <v>78</v>
      </c>
      <c r="AY135" s="14" t="s">
        <v>135</v>
      </c>
      <c r="BE135" s="205">
        <f>IF(O135="základní",K135,0)</f>
        <v>0</v>
      </c>
      <c r="BF135" s="205">
        <f>IF(O135="snížená",K135,0)</f>
        <v>0</v>
      </c>
      <c r="BG135" s="205">
        <f>IF(O135="zákl. přenesená",K135,0)</f>
        <v>301148</v>
      </c>
      <c r="BH135" s="205">
        <f>IF(O135="sníž. přenesená",K135,0)</f>
        <v>0</v>
      </c>
      <c r="BI135" s="205">
        <f>IF(O135="nulová",K135,0)</f>
        <v>0</v>
      </c>
      <c r="BJ135" s="14" t="s">
        <v>134</v>
      </c>
      <c r="BK135" s="205">
        <f>ROUND(P135*H135,2)</f>
        <v>301148</v>
      </c>
      <c r="BL135" s="14" t="s">
        <v>134</v>
      </c>
      <c r="BM135" s="204" t="s">
        <v>168</v>
      </c>
    </row>
    <row r="136" s="2" customFormat="1">
      <c r="A136" s="33"/>
      <c r="B136" s="34"/>
      <c r="C136" s="35"/>
      <c r="D136" s="206" t="s">
        <v>137</v>
      </c>
      <c r="E136" s="35"/>
      <c r="F136" s="207" t="s">
        <v>166</v>
      </c>
      <c r="G136" s="35"/>
      <c r="H136" s="35"/>
      <c r="I136" s="35"/>
      <c r="J136" s="35"/>
      <c r="K136" s="35"/>
      <c r="L136" s="35"/>
      <c r="M136" s="36"/>
      <c r="N136" s="208"/>
      <c r="O136" s="209"/>
      <c r="P136" s="86"/>
      <c r="Q136" s="86"/>
      <c r="R136" s="86"/>
      <c r="S136" s="86"/>
      <c r="T136" s="86"/>
      <c r="U136" s="86"/>
      <c r="V136" s="86"/>
      <c r="W136" s="86"/>
      <c r="X136" s="86"/>
      <c r="Y136" s="87"/>
      <c r="Z136" s="33"/>
      <c r="AA136" s="33"/>
      <c r="AB136" s="33"/>
      <c r="AC136" s="33"/>
      <c r="AD136" s="33"/>
      <c r="AE136" s="33"/>
      <c r="AT136" s="14" t="s">
        <v>137</v>
      </c>
      <c r="AU136" s="14" t="s">
        <v>78</v>
      </c>
    </row>
    <row r="137" s="2" customFormat="1" ht="49.05" customHeight="1">
      <c r="A137" s="33"/>
      <c r="B137" s="34"/>
      <c r="C137" s="210" t="s">
        <v>169</v>
      </c>
      <c r="D137" s="210" t="s">
        <v>164</v>
      </c>
      <c r="E137" s="211" t="s">
        <v>170</v>
      </c>
      <c r="F137" s="212" t="s">
        <v>171</v>
      </c>
      <c r="G137" s="213" t="s">
        <v>141</v>
      </c>
      <c r="H137" s="214">
        <v>6</v>
      </c>
      <c r="I137" s="215">
        <v>2330</v>
      </c>
      <c r="J137" s="216"/>
      <c r="K137" s="215">
        <f>ROUND(P137*H137,2)</f>
        <v>13980</v>
      </c>
      <c r="L137" s="212" t="s">
        <v>1</v>
      </c>
      <c r="M137" s="217"/>
      <c r="N137" s="218" t="s">
        <v>1</v>
      </c>
      <c r="O137" s="200" t="s">
        <v>43</v>
      </c>
      <c r="P137" s="201">
        <f>I137+J137</f>
        <v>2330</v>
      </c>
      <c r="Q137" s="201">
        <f>ROUND(I137*H137,2)</f>
        <v>13980</v>
      </c>
      <c r="R137" s="201">
        <f>ROUND(J137*H137,2)</f>
        <v>0</v>
      </c>
      <c r="S137" s="202">
        <v>0</v>
      </c>
      <c r="T137" s="202">
        <f>S137*H137</f>
        <v>0</v>
      </c>
      <c r="U137" s="202">
        <v>0</v>
      </c>
      <c r="V137" s="202">
        <f>U137*H137</f>
        <v>0</v>
      </c>
      <c r="W137" s="202">
        <v>0</v>
      </c>
      <c r="X137" s="202">
        <f>W137*H137</f>
        <v>0</v>
      </c>
      <c r="Y137" s="203" t="s">
        <v>1</v>
      </c>
      <c r="Z137" s="33"/>
      <c r="AA137" s="33"/>
      <c r="AB137" s="33"/>
      <c r="AC137" s="33"/>
      <c r="AD137" s="33"/>
      <c r="AE137" s="33"/>
      <c r="AR137" s="204" t="s">
        <v>167</v>
      </c>
      <c r="AT137" s="204" t="s">
        <v>164</v>
      </c>
      <c r="AU137" s="204" t="s">
        <v>78</v>
      </c>
      <c r="AY137" s="14" t="s">
        <v>135</v>
      </c>
      <c r="BE137" s="205">
        <f>IF(O137="základní",K137,0)</f>
        <v>0</v>
      </c>
      <c r="BF137" s="205">
        <f>IF(O137="snížená",K137,0)</f>
        <v>0</v>
      </c>
      <c r="BG137" s="205">
        <f>IF(O137="zákl. přenesená",K137,0)</f>
        <v>13980</v>
      </c>
      <c r="BH137" s="205">
        <f>IF(O137="sníž. přenesená",K137,0)</f>
        <v>0</v>
      </c>
      <c r="BI137" s="205">
        <f>IF(O137="nulová",K137,0)</f>
        <v>0</v>
      </c>
      <c r="BJ137" s="14" t="s">
        <v>134</v>
      </c>
      <c r="BK137" s="205">
        <f>ROUND(P137*H137,2)</f>
        <v>13980</v>
      </c>
      <c r="BL137" s="14" t="s">
        <v>134</v>
      </c>
      <c r="BM137" s="204" t="s">
        <v>172</v>
      </c>
    </row>
    <row r="138" s="2" customFormat="1">
      <c r="A138" s="33"/>
      <c r="B138" s="34"/>
      <c r="C138" s="35"/>
      <c r="D138" s="206" t="s">
        <v>137</v>
      </c>
      <c r="E138" s="35"/>
      <c r="F138" s="207" t="s">
        <v>171</v>
      </c>
      <c r="G138" s="35"/>
      <c r="H138" s="35"/>
      <c r="I138" s="35"/>
      <c r="J138" s="35"/>
      <c r="K138" s="35"/>
      <c r="L138" s="35"/>
      <c r="M138" s="36"/>
      <c r="N138" s="208"/>
      <c r="O138" s="209"/>
      <c r="P138" s="86"/>
      <c r="Q138" s="86"/>
      <c r="R138" s="86"/>
      <c r="S138" s="86"/>
      <c r="T138" s="86"/>
      <c r="U138" s="86"/>
      <c r="V138" s="86"/>
      <c r="W138" s="86"/>
      <c r="X138" s="86"/>
      <c r="Y138" s="87"/>
      <c r="Z138" s="33"/>
      <c r="AA138" s="33"/>
      <c r="AB138" s="33"/>
      <c r="AC138" s="33"/>
      <c r="AD138" s="33"/>
      <c r="AE138" s="33"/>
      <c r="AT138" s="14" t="s">
        <v>137</v>
      </c>
      <c r="AU138" s="14" t="s">
        <v>78</v>
      </c>
    </row>
    <row r="139" s="2" customFormat="1" ht="49.05" customHeight="1">
      <c r="A139" s="33"/>
      <c r="B139" s="34"/>
      <c r="C139" s="210" t="s">
        <v>173</v>
      </c>
      <c r="D139" s="210" t="s">
        <v>164</v>
      </c>
      <c r="E139" s="211" t="s">
        <v>174</v>
      </c>
      <c r="F139" s="212" t="s">
        <v>175</v>
      </c>
      <c r="G139" s="213" t="s">
        <v>141</v>
      </c>
      <c r="H139" s="214">
        <v>2</v>
      </c>
      <c r="I139" s="215">
        <v>2040</v>
      </c>
      <c r="J139" s="216"/>
      <c r="K139" s="215">
        <f>ROUND(P139*H139,2)</f>
        <v>4080</v>
      </c>
      <c r="L139" s="212" t="s">
        <v>1</v>
      </c>
      <c r="M139" s="217"/>
      <c r="N139" s="218" t="s">
        <v>1</v>
      </c>
      <c r="O139" s="200" t="s">
        <v>43</v>
      </c>
      <c r="P139" s="201">
        <f>I139+J139</f>
        <v>2040</v>
      </c>
      <c r="Q139" s="201">
        <f>ROUND(I139*H139,2)</f>
        <v>4080</v>
      </c>
      <c r="R139" s="201">
        <f>ROUND(J139*H139,2)</f>
        <v>0</v>
      </c>
      <c r="S139" s="202">
        <v>0</v>
      </c>
      <c r="T139" s="202">
        <f>S139*H139</f>
        <v>0</v>
      </c>
      <c r="U139" s="202">
        <v>0</v>
      </c>
      <c r="V139" s="202">
        <f>U139*H139</f>
        <v>0</v>
      </c>
      <c r="W139" s="202">
        <v>0</v>
      </c>
      <c r="X139" s="202">
        <f>W139*H139</f>
        <v>0</v>
      </c>
      <c r="Y139" s="203" t="s">
        <v>1</v>
      </c>
      <c r="Z139" s="33"/>
      <c r="AA139" s="33"/>
      <c r="AB139" s="33"/>
      <c r="AC139" s="33"/>
      <c r="AD139" s="33"/>
      <c r="AE139" s="33"/>
      <c r="AR139" s="204" t="s">
        <v>167</v>
      </c>
      <c r="AT139" s="204" t="s">
        <v>164</v>
      </c>
      <c r="AU139" s="204" t="s">
        <v>78</v>
      </c>
      <c r="AY139" s="14" t="s">
        <v>135</v>
      </c>
      <c r="BE139" s="205">
        <f>IF(O139="základní",K139,0)</f>
        <v>0</v>
      </c>
      <c r="BF139" s="205">
        <f>IF(O139="snížená",K139,0)</f>
        <v>0</v>
      </c>
      <c r="BG139" s="205">
        <f>IF(O139="zákl. přenesená",K139,0)</f>
        <v>4080</v>
      </c>
      <c r="BH139" s="205">
        <f>IF(O139="sníž. přenesená",K139,0)</f>
        <v>0</v>
      </c>
      <c r="BI139" s="205">
        <f>IF(O139="nulová",K139,0)</f>
        <v>0</v>
      </c>
      <c r="BJ139" s="14" t="s">
        <v>134</v>
      </c>
      <c r="BK139" s="205">
        <f>ROUND(P139*H139,2)</f>
        <v>4080</v>
      </c>
      <c r="BL139" s="14" t="s">
        <v>134</v>
      </c>
      <c r="BM139" s="204" t="s">
        <v>176</v>
      </c>
    </row>
    <row r="140" s="2" customFormat="1">
      <c r="A140" s="33"/>
      <c r="B140" s="34"/>
      <c r="C140" s="35"/>
      <c r="D140" s="206" t="s">
        <v>137</v>
      </c>
      <c r="E140" s="35"/>
      <c r="F140" s="207" t="s">
        <v>175</v>
      </c>
      <c r="G140" s="35"/>
      <c r="H140" s="35"/>
      <c r="I140" s="35"/>
      <c r="J140" s="35"/>
      <c r="K140" s="35"/>
      <c r="L140" s="35"/>
      <c r="M140" s="36"/>
      <c r="N140" s="208"/>
      <c r="O140" s="209"/>
      <c r="P140" s="86"/>
      <c r="Q140" s="86"/>
      <c r="R140" s="86"/>
      <c r="S140" s="86"/>
      <c r="T140" s="86"/>
      <c r="U140" s="86"/>
      <c r="V140" s="86"/>
      <c r="W140" s="86"/>
      <c r="X140" s="86"/>
      <c r="Y140" s="87"/>
      <c r="Z140" s="33"/>
      <c r="AA140" s="33"/>
      <c r="AB140" s="33"/>
      <c r="AC140" s="33"/>
      <c r="AD140" s="33"/>
      <c r="AE140" s="33"/>
      <c r="AT140" s="14" t="s">
        <v>137</v>
      </c>
      <c r="AU140" s="14" t="s">
        <v>78</v>
      </c>
    </row>
    <row r="141" s="2" customFormat="1" ht="24.15" customHeight="1">
      <c r="A141" s="33"/>
      <c r="B141" s="34"/>
      <c r="C141" s="210" t="s">
        <v>177</v>
      </c>
      <c r="D141" s="210" t="s">
        <v>164</v>
      </c>
      <c r="E141" s="211" t="s">
        <v>178</v>
      </c>
      <c r="F141" s="212" t="s">
        <v>179</v>
      </c>
      <c r="G141" s="213" t="s">
        <v>133</v>
      </c>
      <c r="H141" s="214">
        <v>7625</v>
      </c>
      <c r="I141" s="215">
        <v>28.300000000000001</v>
      </c>
      <c r="J141" s="216"/>
      <c r="K141" s="215">
        <f>ROUND(P141*H141,2)</f>
        <v>215787.5</v>
      </c>
      <c r="L141" s="212" t="s">
        <v>1</v>
      </c>
      <c r="M141" s="217"/>
      <c r="N141" s="218" t="s">
        <v>1</v>
      </c>
      <c r="O141" s="200" t="s">
        <v>43</v>
      </c>
      <c r="P141" s="201">
        <f>I141+J141</f>
        <v>28.300000000000001</v>
      </c>
      <c r="Q141" s="201">
        <f>ROUND(I141*H141,2)</f>
        <v>215787.5</v>
      </c>
      <c r="R141" s="201">
        <f>ROUND(J141*H141,2)</f>
        <v>0</v>
      </c>
      <c r="S141" s="202">
        <v>0</v>
      </c>
      <c r="T141" s="202">
        <f>S141*H141</f>
        <v>0</v>
      </c>
      <c r="U141" s="202">
        <v>0</v>
      </c>
      <c r="V141" s="202">
        <f>U141*H141</f>
        <v>0</v>
      </c>
      <c r="W141" s="202">
        <v>0</v>
      </c>
      <c r="X141" s="202">
        <f>W141*H141</f>
        <v>0</v>
      </c>
      <c r="Y141" s="203" t="s">
        <v>1</v>
      </c>
      <c r="Z141" s="33"/>
      <c r="AA141" s="33"/>
      <c r="AB141" s="33"/>
      <c r="AC141" s="33"/>
      <c r="AD141" s="33"/>
      <c r="AE141" s="33"/>
      <c r="AR141" s="204" t="s">
        <v>167</v>
      </c>
      <c r="AT141" s="204" t="s">
        <v>164</v>
      </c>
      <c r="AU141" s="204" t="s">
        <v>78</v>
      </c>
      <c r="AY141" s="14" t="s">
        <v>135</v>
      </c>
      <c r="BE141" s="205">
        <f>IF(O141="základní",K141,0)</f>
        <v>0</v>
      </c>
      <c r="BF141" s="205">
        <f>IF(O141="snížená",K141,0)</f>
        <v>0</v>
      </c>
      <c r="BG141" s="205">
        <f>IF(O141="zákl. přenesená",K141,0)</f>
        <v>215787.5</v>
      </c>
      <c r="BH141" s="205">
        <f>IF(O141="sníž. přenesená",K141,0)</f>
        <v>0</v>
      </c>
      <c r="BI141" s="205">
        <f>IF(O141="nulová",K141,0)</f>
        <v>0</v>
      </c>
      <c r="BJ141" s="14" t="s">
        <v>134</v>
      </c>
      <c r="BK141" s="205">
        <f>ROUND(P141*H141,2)</f>
        <v>215787.5</v>
      </c>
      <c r="BL141" s="14" t="s">
        <v>134</v>
      </c>
      <c r="BM141" s="204" t="s">
        <v>180</v>
      </c>
    </row>
    <row r="142" s="2" customFormat="1">
      <c r="A142" s="33"/>
      <c r="B142" s="34"/>
      <c r="C142" s="35"/>
      <c r="D142" s="206" t="s">
        <v>137</v>
      </c>
      <c r="E142" s="35"/>
      <c r="F142" s="207" t="s">
        <v>179</v>
      </c>
      <c r="G142" s="35"/>
      <c r="H142" s="35"/>
      <c r="I142" s="35"/>
      <c r="J142" s="35"/>
      <c r="K142" s="35"/>
      <c r="L142" s="35"/>
      <c r="M142" s="36"/>
      <c r="N142" s="208"/>
      <c r="O142" s="209"/>
      <c r="P142" s="86"/>
      <c r="Q142" s="86"/>
      <c r="R142" s="86"/>
      <c r="S142" s="86"/>
      <c r="T142" s="86"/>
      <c r="U142" s="86"/>
      <c r="V142" s="86"/>
      <c r="W142" s="86"/>
      <c r="X142" s="86"/>
      <c r="Y142" s="87"/>
      <c r="Z142" s="33"/>
      <c r="AA142" s="33"/>
      <c r="AB142" s="33"/>
      <c r="AC142" s="33"/>
      <c r="AD142" s="33"/>
      <c r="AE142" s="33"/>
      <c r="AT142" s="14" t="s">
        <v>137</v>
      </c>
      <c r="AU142" s="14" t="s">
        <v>78</v>
      </c>
    </row>
    <row r="143" s="2" customFormat="1" ht="37.8" customHeight="1">
      <c r="A143" s="33"/>
      <c r="B143" s="34"/>
      <c r="C143" s="210" t="s">
        <v>181</v>
      </c>
      <c r="D143" s="210" t="s">
        <v>164</v>
      </c>
      <c r="E143" s="211" t="s">
        <v>182</v>
      </c>
      <c r="F143" s="212" t="s">
        <v>183</v>
      </c>
      <c r="G143" s="213" t="s">
        <v>141</v>
      </c>
      <c r="H143" s="214">
        <v>4</v>
      </c>
      <c r="I143" s="215">
        <v>232</v>
      </c>
      <c r="J143" s="216"/>
      <c r="K143" s="215">
        <f>ROUND(P143*H143,2)</f>
        <v>928</v>
      </c>
      <c r="L143" s="212" t="s">
        <v>1</v>
      </c>
      <c r="M143" s="217"/>
      <c r="N143" s="218" t="s">
        <v>1</v>
      </c>
      <c r="O143" s="200" t="s">
        <v>43</v>
      </c>
      <c r="P143" s="201">
        <f>I143+J143</f>
        <v>232</v>
      </c>
      <c r="Q143" s="201">
        <f>ROUND(I143*H143,2)</f>
        <v>928</v>
      </c>
      <c r="R143" s="201">
        <f>ROUND(J143*H143,2)</f>
        <v>0</v>
      </c>
      <c r="S143" s="202">
        <v>0</v>
      </c>
      <c r="T143" s="202">
        <f>S143*H143</f>
        <v>0</v>
      </c>
      <c r="U143" s="202">
        <v>0</v>
      </c>
      <c r="V143" s="202">
        <f>U143*H143</f>
        <v>0</v>
      </c>
      <c r="W143" s="202">
        <v>0</v>
      </c>
      <c r="X143" s="202">
        <f>W143*H143</f>
        <v>0</v>
      </c>
      <c r="Y143" s="203" t="s">
        <v>1</v>
      </c>
      <c r="Z143" s="33"/>
      <c r="AA143" s="33"/>
      <c r="AB143" s="33"/>
      <c r="AC143" s="33"/>
      <c r="AD143" s="33"/>
      <c r="AE143" s="33"/>
      <c r="AR143" s="204" t="s">
        <v>167</v>
      </c>
      <c r="AT143" s="204" t="s">
        <v>164</v>
      </c>
      <c r="AU143" s="204" t="s">
        <v>78</v>
      </c>
      <c r="AY143" s="14" t="s">
        <v>135</v>
      </c>
      <c r="BE143" s="205">
        <f>IF(O143="základní",K143,0)</f>
        <v>0</v>
      </c>
      <c r="BF143" s="205">
        <f>IF(O143="snížená",K143,0)</f>
        <v>0</v>
      </c>
      <c r="BG143" s="205">
        <f>IF(O143="zákl. přenesená",K143,0)</f>
        <v>928</v>
      </c>
      <c r="BH143" s="205">
        <f>IF(O143="sníž. přenesená",K143,0)</f>
        <v>0</v>
      </c>
      <c r="BI143" s="205">
        <f>IF(O143="nulová",K143,0)</f>
        <v>0</v>
      </c>
      <c r="BJ143" s="14" t="s">
        <v>134</v>
      </c>
      <c r="BK143" s="205">
        <f>ROUND(P143*H143,2)</f>
        <v>928</v>
      </c>
      <c r="BL143" s="14" t="s">
        <v>134</v>
      </c>
      <c r="BM143" s="204" t="s">
        <v>184</v>
      </c>
    </row>
    <row r="144" s="2" customFormat="1">
      <c r="A144" s="33"/>
      <c r="B144" s="34"/>
      <c r="C144" s="35"/>
      <c r="D144" s="206" t="s">
        <v>137</v>
      </c>
      <c r="E144" s="35"/>
      <c r="F144" s="207" t="s">
        <v>183</v>
      </c>
      <c r="G144" s="35"/>
      <c r="H144" s="35"/>
      <c r="I144" s="35"/>
      <c r="J144" s="35"/>
      <c r="K144" s="35"/>
      <c r="L144" s="35"/>
      <c r="M144" s="36"/>
      <c r="N144" s="208"/>
      <c r="O144" s="209"/>
      <c r="P144" s="86"/>
      <c r="Q144" s="86"/>
      <c r="R144" s="86"/>
      <c r="S144" s="86"/>
      <c r="T144" s="86"/>
      <c r="U144" s="86"/>
      <c r="V144" s="86"/>
      <c r="W144" s="86"/>
      <c r="X144" s="86"/>
      <c r="Y144" s="87"/>
      <c r="Z144" s="33"/>
      <c r="AA144" s="33"/>
      <c r="AB144" s="33"/>
      <c r="AC144" s="33"/>
      <c r="AD144" s="33"/>
      <c r="AE144" s="33"/>
      <c r="AT144" s="14" t="s">
        <v>137</v>
      </c>
      <c r="AU144" s="14" t="s">
        <v>78</v>
      </c>
    </row>
    <row r="145" s="2" customFormat="1" ht="24.15" customHeight="1">
      <c r="A145" s="33"/>
      <c r="B145" s="34"/>
      <c r="C145" s="210" t="s">
        <v>185</v>
      </c>
      <c r="D145" s="210" t="s">
        <v>164</v>
      </c>
      <c r="E145" s="211" t="s">
        <v>186</v>
      </c>
      <c r="F145" s="212" t="s">
        <v>187</v>
      </c>
      <c r="G145" s="213" t="s">
        <v>133</v>
      </c>
      <c r="H145" s="214">
        <v>3812</v>
      </c>
      <c r="I145" s="215">
        <v>4.7999999999999998</v>
      </c>
      <c r="J145" s="216"/>
      <c r="K145" s="215">
        <f>ROUND(P145*H145,2)</f>
        <v>18297.599999999999</v>
      </c>
      <c r="L145" s="212" t="s">
        <v>1</v>
      </c>
      <c r="M145" s="217"/>
      <c r="N145" s="218" t="s">
        <v>1</v>
      </c>
      <c r="O145" s="200" t="s">
        <v>43</v>
      </c>
      <c r="P145" s="201">
        <f>I145+J145</f>
        <v>4.7999999999999998</v>
      </c>
      <c r="Q145" s="201">
        <f>ROUND(I145*H145,2)</f>
        <v>18297.599999999999</v>
      </c>
      <c r="R145" s="201">
        <f>ROUND(J145*H145,2)</f>
        <v>0</v>
      </c>
      <c r="S145" s="202">
        <v>0</v>
      </c>
      <c r="T145" s="202">
        <f>S145*H145</f>
        <v>0</v>
      </c>
      <c r="U145" s="202">
        <v>0</v>
      </c>
      <c r="V145" s="202">
        <f>U145*H145</f>
        <v>0</v>
      </c>
      <c r="W145" s="202">
        <v>0</v>
      </c>
      <c r="X145" s="202">
        <f>W145*H145</f>
        <v>0</v>
      </c>
      <c r="Y145" s="203" t="s">
        <v>1</v>
      </c>
      <c r="Z145" s="33"/>
      <c r="AA145" s="33"/>
      <c r="AB145" s="33"/>
      <c r="AC145" s="33"/>
      <c r="AD145" s="33"/>
      <c r="AE145" s="33"/>
      <c r="AR145" s="204" t="s">
        <v>167</v>
      </c>
      <c r="AT145" s="204" t="s">
        <v>164</v>
      </c>
      <c r="AU145" s="204" t="s">
        <v>78</v>
      </c>
      <c r="AY145" s="14" t="s">
        <v>135</v>
      </c>
      <c r="BE145" s="205">
        <f>IF(O145="základní",K145,0)</f>
        <v>0</v>
      </c>
      <c r="BF145" s="205">
        <f>IF(O145="snížená",K145,0)</f>
        <v>0</v>
      </c>
      <c r="BG145" s="205">
        <f>IF(O145="zákl. přenesená",K145,0)</f>
        <v>18297.599999999999</v>
      </c>
      <c r="BH145" s="205">
        <f>IF(O145="sníž. přenesená",K145,0)</f>
        <v>0</v>
      </c>
      <c r="BI145" s="205">
        <f>IF(O145="nulová",K145,0)</f>
        <v>0</v>
      </c>
      <c r="BJ145" s="14" t="s">
        <v>134</v>
      </c>
      <c r="BK145" s="205">
        <f>ROUND(P145*H145,2)</f>
        <v>18297.599999999999</v>
      </c>
      <c r="BL145" s="14" t="s">
        <v>134</v>
      </c>
      <c r="BM145" s="204" t="s">
        <v>188</v>
      </c>
    </row>
    <row r="146" s="2" customFormat="1">
      <c r="A146" s="33"/>
      <c r="B146" s="34"/>
      <c r="C146" s="35"/>
      <c r="D146" s="206" t="s">
        <v>137</v>
      </c>
      <c r="E146" s="35"/>
      <c r="F146" s="207" t="s">
        <v>187</v>
      </c>
      <c r="G146" s="35"/>
      <c r="H146" s="35"/>
      <c r="I146" s="35"/>
      <c r="J146" s="35"/>
      <c r="K146" s="35"/>
      <c r="L146" s="35"/>
      <c r="M146" s="36"/>
      <c r="N146" s="219"/>
      <c r="O146" s="220"/>
      <c r="P146" s="221"/>
      <c r="Q146" s="221"/>
      <c r="R146" s="221"/>
      <c r="S146" s="221"/>
      <c r="T146" s="221"/>
      <c r="U146" s="221"/>
      <c r="V146" s="221"/>
      <c r="W146" s="221"/>
      <c r="X146" s="221"/>
      <c r="Y146" s="222"/>
      <c r="Z146" s="33"/>
      <c r="AA146" s="33"/>
      <c r="AB146" s="33"/>
      <c r="AC146" s="33"/>
      <c r="AD146" s="33"/>
      <c r="AE146" s="33"/>
      <c r="AT146" s="14" t="s">
        <v>137</v>
      </c>
      <c r="AU146" s="14" t="s">
        <v>78</v>
      </c>
    </row>
    <row r="147" s="2" customFormat="1" ht="6.96" customHeight="1">
      <c r="A147" s="33"/>
      <c r="B147" s="61"/>
      <c r="C147" s="62"/>
      <c r="D147" s="62"/>
      <c r="E147" s="62"/>
      <c r="F147" s="62"/>
      <c r="G147" s="62"/>
      <c r="H147" s="62"/>
      <c r="I147" s="62"/>
      <c r="J147" s="62"/>
      <c r="K147" s="62"/>
      <c r="L147" s="62"/>
      <c r="M147" s="36"/>
      <c r="N147" s="33"/>
      <c r="P147" s="33"/>
      <c r="Q147" s="33"/>
      <c r="R147" s="33"/>
      <c r="S147" s="33"/>
      <c r="T147" s="33"/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</row>
  </sheetData>
  <sheetProtection sheet="1" autoFilter="0" formatColumns="0" formatRows="0" objects="1" scenarios="1" spinCount="100000" saltValue="HAGBxzyW2NwSgyZN7cAdpuX+ivy3R3SfP+DUtcD6yUCAtq//S139dw0DnnmAHpPgDGZoK9Nr/FzLKcSQ7RV/rw==" hashValue="6mr9jz/fmKU4hpNytWhJtG7TpfPhb9cSg2BxoPvrfbsipBehzdKDJ/5GnzLmh1AV+hmtrSRH91MGmOj+r4nBFQ==" algorithmName="SHA-512" password="CC35"/>
  <autoFilter ref="C119:L146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M2:Z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15.5" style="1" customWidth="1"/>
    <col min="13" max="13" width="9.332031" style="1" customWidth="1"/>
    <col min="14" max="14" width="10.83203" style="1" hidden="1" customWidth="1"/>
    <col min="15" max="15" width="9.332031" style="1" hidden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4.16016" style="1" hidden="1" customWidth="1"/>
    <col min="23" max="23" width="14.16016" style="1" hidden="1" customWidth="1"/>
    <col min="24" max="24" width="14.16016" style="1" hidden="1" customWidth="1"/>
    <col min="25" max="25" width="14.16016" style="1" hidden="1" customWidth="1"/>
    <col min="26" max="26" width="16.33203" style="1" customWidth="1"/>
    <col min="27" max="27" width="12.33203" style="1" customWidth="1"/>
    <col min="28" max="28" width="15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19"/>
    </row>
    <row r="2" s="1" customFormat="1" ht="36.96" customHeight="1"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T2" s="14" t="s">
        <v>91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137"/>
      <c r="M3" s="17"/>
      <c r="AT3" s="14" t="s">
        <v>88</v>
      </c>
    </row>
    <row r="4" s="1" customFormat="1" ht="24.96" customHeight="1">
      <c r="B4" s="17"/>
      <c r="D4" s="138" t="s">
        <v>99</v>
      </c>
      <c r="M4" s="17"/>
      <c r="N4" s="139" t="s">
        <v>11</v>
      </c>
      <c r="AT4" s="14" t="s">
        <v>5</v>
      </c>
    </row>
    <row r="5" s="1" customFormat="1" ht="6.96" customHeight="1">
      <c r="B5" s="17"/>
      <c r="M5" s="17"/>
    </row>
    <row r="6" s="1" customFormat="1" ht="12" customHeight="1">
      <c r="B6" s="17"/>
      <c r="D6" s="140" t="s">
        <v>15</v>
      </c>
      <c r="M6" s="17"/>
    </row>
    <row r="7" s="1" customFormat="1" ht="16.5" customHeight="1">
      <c r="B7" s="17"/>
      <c r="E7" s="141" t="str">
        <f>'Rekapitulace stavby'!K6</f>
        <v>Oprava kabelizace M. Budějovice - Blížkovice</v>
      </c>
      <c r="F7" s="140"/>
      <c r="G7" s="140"/>
      <c r="H7" s="140"/>
      <c r="M7" s="17"/>
    </row>
    <row r="8" s="2" customFormat="1" ht="12" customHeight="1">
      <c r="A8" s="33"/>
      <c r="B8" s="36"/>
      <c r="C8" s="33"/>
      <c r="D8" s="140" t="s">
        <v>100</v>
      </c>
      <c r="E8" s="33"/>
      <c r="F8" s="33"/>
      <c r="G8" s="33"/>
      <c r="H8" s="33"/>
      <c r="I8" s="33"/>
      <c r="J8" s="33"/>
      <c r="K8" s="33"/>
      <c r="L8" s="33"/>
      <c r="M8" s="58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="2" customFormat="1" ht="16.5" customHeight="1">
      <c r="A9" s="33"/>
      <c r="B9" s="36"/>
      <c r="C9" s="33"/>
      <c r="D9" s="33"/>
      <c r="E9" s="142" t="s">
        <v>189</v>
      </c>
      <c r="F9" s="33"/>
      <c r="G9" s="33"/>
      <c r="H9" s="33"/>
      <c r="I9" s="33"/>
      <c r="J9" s="33"/>
      <c r="K9" s="33"/>
      <c r="L9" s="33"/>
      <c r="M9" s="58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="2" customFormat="1">
      <c r="A10" s="33"/>
      <c r="B10" s="36"/>
      <c r="C10" s="33"/>
      <c r="D10" s="33"/>
      <c r="E10" s="33"/>
      <c r="F10" s="33"/>
      <c r="G10" s="33"/>
      <c r="H10" s="33"/>
      <c r="I10" s="33"/>
      <c r="J10" s="33"/>
      <c r="K10" s="33"/>
      <c r="L10" s="33"/>
      <c r="M10" s="58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="2" customFormat="1" ht="12" customHeight="1">
      <c r="A11" s="33"/>
      <c r="B11" s="36"/>
      <c r="C11" s="33"/>
      <c r="D11" s="140" t="s">
        <v>17</v>
      </c>
      <c r="E11" s="33"/>
      <c r="F11" s="143" t="s">
        <v>1</v>
      </c>
      <c r="G11" s="33"/>
      <c r="H11" s="33"/>
      <c r="I11" s="140" t="s">
        <v>18</v>
      </c>
      <c r="J11" s="143" t="s">
        <v>1</v>
      </c>
      <c r="K11" s="33"/>
      <c r="L11" s="33"/>
      <c r="M11" s="58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="2" customFormat="1" ht="12" customHeight="1">
      <c r="A12" s="33"/>
      <c r="B12" s="36"/>
      <c r="C12" s="33"/>
      <c r="D12" s="140" t="s">
        <v>19</v>
      </c>
      <c r="E12" s="33"/>
      <c r="F12" s="143" t="s">
        <v>20</v>
      </c>
      <c r="G12" s="33"/>
      <c r="H12" s="33"/>
      <c r="I12" s="140" t="s">
        <v>21</v>
      </c>
      <c r="J12" s="144" t="str">
        <f>'Rekapitulace stavby'!AN8</f>
        <v>26. 10. 2020</v>
      </c>
      <c r="K12" s="33"/>
      <c r="L12" s="33"/>
      <c r="M12" s="58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="2" customFormat="1" ht="10.8" customHeight="1">
      <c r="A13" s="33"/>
      <c r="B13" s="36"/>
      <c r="C13" s="33"/>
      <c r="D13" s="33"/>
      <c r="E13" s="33"/>
      <c r="F13" s="33"/>
      <c r="G13" s="33"/>
      <c r="H13" s="33"/>
      <c r="I13" s="33"/>
      <c r="J13" s="33"/>
      <c r="K13" s="33"/>
      <c r="L13" s="33"/>
      <c r="M13" s="58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="2" customFormat="1" ht="12" customHeight="1">
      <c r="A14" s="33"/>
      <c r="B14" s="36"/>
      <c r="C14" s="33"/>
      <c r="D14" s="140" t="s">
        <v>23</v>
      </c>
      <c r="E14" s="33"/>
      <c r="F14" s="33"/>
      <c r="G14" s="33"/>
      <c r="H14" s="33"/>
      <c r="I14" s="140" t="s">
        <v>24</v>
      </c>
      <c r="J14" s="143" t="s">
        <v>25</v>
      </c>
      <c r="K14" s="33"/>
      <c r="L14" s="33"/>
      <c r="M14" s="58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="2" customFormat="1" ht="18" customHeight="1">
      <c r="A15" s="33"/>
      <c r="B15" s="36"/>
      <c r="C15" s="33"/>
      <c r="D15" s="33"/>
      <c r="E15" s="143" t="s">
        <v>26</v>
      </c>
      <c r="F15" s="33"/>
      <c r="G15" s="33"/>
      <c r="H15" s="33"/>
      <c r="I15" s="140" t="s">
        <v>27</v>
      </c>
      <c r="J15" s="143" t="s">
        <v>1</v>
      </c>
      <c r="K15" s="33"/>
      <c r="L15" s="33"/>
      <c r="M15" s="58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="2" customFormat="1" ht="6.96" customHeight="1">
      <c r="A16" s="33"/>
      <c r="B16" s="36"/>
      <c r="C16" s="33"/>
      <c r="D16" s="33"/>
      <c r="E16" s="33"/>
      <c r="F16" s="33"/>
      <c r="G16" s="33"/>
      <c r="H16" s="33"/>
      <c r="I16" s="33"/>
      <c r="J16" s="33"/>
      <c r="K16" s="33"/>
      <c r="L16" s="33"/>
      <c r="M16" s="58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="2" customFormat="1" ht="12" customHeight="1">
      <c r="A17" s="33"/>
      <c r="B17" s="36"/>
      <c r="C17" s="33"/>
      <c r="D17" s="140" t="s">
        <v>28</v>
      </c>
      <c r="E17" s="33"/>
      <c r="F17" s="33"/>
      <c r="G17" s="33"/>
      <c r="H17" s="33"/>
      <c r="I17" s="140" t="s">
        <v>24</v>
      </c>
      <c r="J17" s="143" t="str">
        <f>'Rekapitulace stavby'!AN13</f>
        <v/>
      </c>
      <c r="K17" s="33"/>
      <c r="L17" s="33"/>
      <c r="M17" s="58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="2" customFormat="1" ht="18" customHeight="1">
      <c r="A18" s="33"/>
      <c r="B18" s="36"/>
      <c r="C18" s="33"/>
      <c r="D18" s="33"/>
      <c r="E18" s="143" t="str">
        <f>'Rekapitulace stavby'!E14</f>
        <v xml:space="preserve"> </v>
      </c>
      <c r="F18" s="143"/>
      <c r="G18" s="143"/>
      <c r="H18" s="143"/>
      <c r="I18" s="140" t="s">
        <v>27</v>
      </c>
      <c r="J18" s="143" t="str">
        <f>'Rekapitulace stavby'!AN14</f>
        <v/>
      </c>
      <c r="K18" s="33"/>
      <c r="L18" s="33"/>
      <c r="M18" s="58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="2" customFormat="1" ht="6.96" customHeight="1">
      <c r="A19" s="33"/>
      <c r="B19" s="36"/>
      <c r="C19" s="33"/>
      <c r="D19" s="33"/>
      <c r="E19" s="33"/>
      <c r="F19" s="33"/>
      <c r="G19" s="33"/>
      <c r="H19" s="33"/>
      <c r="I19" s="33"/>
      <c r="J19" s="33"/>
      <c r="K19" s="33"/>
      <c r="L19" s="33"/>
      <c r="M19" s="58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="2" customFormat="1" ht="12" customHeight="1">
      <c r="A20" s="33"/>
      <c r="B20" s="36"/>
      <c r="C20" s="33"/>
      <c r="D20" s="140" t="s">
        <v>29</v>
      </c>
      <c r="E20" s="33"/>
      <c r="F20" s="33"/>
      <c r="G20" s="33"/>
      <c r="H20" s="33"/>
      <c r="I20" s="140" t="s">
        <v>24</v>
      </c>
      <c r="J20" s="143" t="s">
        <v>1</v>
      </c>
      <c r="K20" s="33"/>
      <c r="L20" s="33"/>
      <c r="M20" s="58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="2" customFormat="1" ht="18" customHeight="1">
      <c r="A21" s="33"/>
      <c r="B21" s="36"/>
      <c r="C21" s="33"/>
      <c r="D21" s="33"/>
      <c r="E21" s="143" t="s">
        <v>20</v>
      </c>
      <c r="F21" s="33"/>
      <c r="G21" s="33"/>
      <c r="H21" s="33"/>
      <c r="I21" s="140" t="s">
        <v>27</v>
      </c>
      <c r="J21" s="143" t="s">
        <v>1</v>
      </c>
      <c r="K21" s="33"/>
      <c r="L21" s="33"/>
      <c r="M21" s="58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="2" customFormat="1" ht="6.96" customHeight="1">
      <c r="A22" s="33"/>
      <c r="B22" s="36"/>
      <c r="C22" s="33"/>
      <c r="D22" s="33"/>
      <c r="E22" s="33"/>
      <c r="F22" s="33"/>
      <c r="G22" s="33"/>
      <c r="H22" s="33"/>
      <c r="I22" s="33"/>
      <c r="J22" s="33"/>
      <c r="K22" s="33"/>
      <c r="L22" s="33"/>
      <c r="M22" s="58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="2" customFormat="1" ht="12" customHeight="1">
      <c r="A23" s="33"/>
      <c r="B23" s="36"/>
      <c r="C23" s="33"/>
      <c r="D23" s="140" t="s">
        <v>30</v>
      </c>
      <c r="E23" s="33"/>
      <c r="F23" s="33"/>
      <c r="G23" s="33"/>
      <c r="H23" s="33"/>
      <c r="I23" s="140" t="s">
        <v>24</v>
      </c>
      <c r="J23" s="143" t="s">
        <v>1</v>
      </c>
      <c r="K23" s="33"/>
      <c r="L23" s="33"/>
      <c r="M23" s="58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="2" customFormat="1" ht="18" customHeight="1">
      <c r="A24" s="33"/>
      <c r="B24" s="36"/>
      <c r="C24" s="33"/>
      <c r="D24" s="33"/>
      <c r="E24" s="143" t="s">
        <v>20</v>
      </c>
      <c r="F24" s="33"/>
      <c r="G24" s="33"/>
      <c r="H24" s="33"/>
      <c r="I24" s="140" t="s">
        <v>27</v>
      </c>
      <c r="J24" s="143" t="s">
        <v>1</v>
      </c>
      <c r="K24" s="33"/>
      <c r="L24" s="33"/>
      <c r="M24" s="58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="2" customFormat="1" ht="6.96" customHeight="1">
      <c r="A25" s="33"/>
      <c r="B25" s="36"/>
      <c r="C25" s="33"/>
      <c r="D25" s="33"/>
      <c r="E25" s="33"/>
      <c r="F25" s="33"/>
      <c r="G25" s="33"/>
      <c r="H25" s="33"/>
      <c r="I25" s="33"/>
      <c r="J25" s="33"/>
      <c r="K25" s="33"/>
      <c r="L25" s="33"/>
      <c r="M25" s="58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="2" customFormat="1" ht="12" customHeight="1">
      <c r="A26" s="33"/>
      <c r="B26" s="36"/>
      <c r="C26" s="33"/>
      <c r="D26" s="140" t="s">
        <v>31</v>
      </c>
      <c r="E26" s="33"/>
      <c r="F26" s="33"/>
      <c r="G26" s="33"/>
      <c r="H26" s="33"/>
      <c r="I26" s="33"/>
      <c r="J26" s="33"/>
      <c r="K26" s="33"/>
      <c r="L26" s="33"/>
      <c r="M26" s="58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5"/>
      <c r="M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3"/>
      <c r="B28" s="36"/>
      <c r="C28" s="33"/>
      <c r="D28" s="33"/>
      <c r="E28" s="33"/>
      <c r="F28" s="33"/>
      <c r="G28" s="33"/>
      <c r="H28" s="33"/>
      <c r="I28" s="33"/>
      <c r="J28" s="33"/>
      <c r="K28" s="33"/>
      <c r="L28" s="33"/>
      <c r="M28" s="58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="2" customFormat="1" ht="6.96" customHeight="1">
      <c r="A29" s="33"/>
      <c r="B29" s="36"/>
      <c r="C29" s="33"/>
      <c r="D29" s="149"/>
      <c r="E29" s="149"/>
      <c r="F29" s="149"/>
      <c r="G29" s="149"/>
      <c r="H29" s="149"/>
      <c r="I29" s="149"/>
      <c r="J29" s="149"/>
      <c r="K29" s="149"/>
      <c r="L29" s="149"/>
      <c r="M29" s="58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="2" customFormat="1" ht="14.4" customHeight="1">
      <c r="A30" s="33"/>
      <c r="B30" s="36"/>
      <c r="C30" s="33"/>
      <c r="D30" s="143" t="s">
        <v>102</v>
      </c>
      <c r="E30" s="33"/>
      <c r="F30" s="33"/>
      <c r="G30" s="33"/>
      <c r="H30" s="33"/>
      <c r="I30" s="33"/>
      <c r="J30" s="33"/>
      <c r="K30" s="150">
        <f>K96</f>
        <v>2191975.3799999999</v>
      </c>
      <c r="L30" s="33"/>
      <c r="M30" s="58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="2" customFormat="1">
      <c r="A31" s="33"/>
      <c r="B31" s="36"/>
      <c r="C31" s="33"/>
      <c r="D31" s="33"/>
      <c r="E31" s="140" t="s">
        <v>33</v>
      </c>
      <c r="F31" s="33"/>
      <c r="G31" s="33"/>
      <c r="H31" s="33"/>
      <c r="I31" s="33"/>
      <c r="J31" s="33"/>
      <c r="K31" s="151">
        <f>I96</f>
        <v>817.03999999999996</v>
      </c>
      <c r="L31" s="33"/>
      <c r="M31" s="58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="2" customFormat="1">
      <c r="A32" s="33"/>
      <c r="B32" s="36"/>
      <c r="C32" s="33"/>
      <c r="D32" s="33"/>
      <c r="E32" s="140" t="s">
        <v>34</v>
      </c>
      <c r="F32" s="33"/>
      <c r="G32" s="33"/>
      <c r="H32" s="33"/>
      <c r="I32" s="33"/>
      <c r="J32" s="33"/>
      <c r="K32" s="151">
        <f>J96</f>
        <v>2191158.3399999999</v>
      </c>
      <c r="L32" s="33"/>
      <c r="M32" s="58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="2" customFormat="1" ht="14.4" customHeight="1">
      <c r="A33" s="33"/>
      <c r="B33" s="36"/>
      <c r="C33" s="33"/>
      <c r="D33" s="152" t="s">
        <v>103</v>
      </c>
      <c r="E33" s="33"/>
      <c r="F33" s="33"/>
      <c r="G33" s="33"/>
      <c r="H33" s="33"/>
      <c r="I33" s="33"/>
      <c r="J33" s="33"/>
      <c r="K33" s="150">
        <f>K99</f>
        <v>0</v>
      </c>
      <c r="L33" s="33"/>
      <c r="M33" s="58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="2" customFormat="1" ht="25.44" customHeight="1">
      <c r="A34" s="33"/>
      <c r="B34" s="36"/>
      <c r="C34" s="33"/>
      <c r="D34" s="153" t="s">
        <v>36</v>
      </c>
      <c r="E34" s="33"/>
      <c r="F34" s="33"/>
      <c r="G34" s="33"/>
      <c r="H34" s="33"/>
      <c r="I34" s="33"/>
      <c r="J34" s="33"/>
      <c r="K34" s="154">
        <f>ROUND(K30 + K33, 2)</f>
        <v>2191975.3799999999</v>
      </c>
      <c r="L34" s="33"/>
      <c r="M34" s="58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="2" customFormat="1" ht="6.96" customHeight="1">
      <c r="A35" s="33"/>
      <c r="B35" s="36"/>
      <c r="C35" s="33"/>
      <c r="D35" s="149"/>
      <c r="E35" s="149"/>
      <c r="F35" s="149"/>
      <c r="G35" s="149"/>
      <c r="H35" s="149"/>
      <c r="I35" s="149"/>
      <c r="J35" s="149"/>
      <c r="K35" s="149"/>
      <c r="L35" s="149"/>
      <c r="M35" s="58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="2" customFormat="1" ht="14.4" customHeight="1">
      <c r="A36" s="33"/>
      <c r="B36" s="36"/>
      <c r="C36" s="33"/>
      <c r="D36" s="33"/>
      <c r="E36" s="33"/>
      <c r="F36" s="155" t="s">
        <v>38</v>
      </c>
      <c r="G36" s="33"/>
      <c r="H36" s="33"/>
      <c r="I36" s="155" t="s">
        <v>37</v>
      </c>
      <c r="J36" s="33"/>
      <c r="K36" s="155" t="s">
        <v>39</v>
      </c>
      <c r="L36" s="33"/>
      <c r="M36" s="58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hidden="1" s="2" customFormat="1" ht="14.4" customHeight="1">
      <c r="A37" s="33"/>
      <c r="B37" s="36"/>
      <c r="C37" s="33"/>
      <c r="D37" s="156" t="s">
        <v>40</v>
      </c>
      <c r="E37" s="140" t="s">
        <v>41</v>
      </c>
      <c r="F37" s="151">
        <f>ROUND((SUM(BE99:BE100) + SUM(BE120:BE134)),  2)</f>
        <v>0</v>
      </c>
      <c r="G37" s="33"/>
      <c r="H37" s="33"/>
      <c r="I37" s="157">
        <v>0.20999999999999999</v>
      </c>
      <c r="J37" s="33"/>
      <c r="K37" s="151">
        <f>ROUND(((SUM(BE99:BE100) + SUM(BE120:BE134))*I37),  2)</f>
        <v>0</v>
      </c>
      <c r="L37" s="33"/>
      <c r="M37" s="58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hidden="1" s="2" customFormat="1" ht="14.4" customHeight="1">
      <c r="A38" s="33"/>
      <c r="B38" s="36"/>
      <c r="C38" s="33"/>
      <c r="D38" s="33"/>
      <c r="E38" s="140" t="s">
        <v>42</v>
      </c>
      <c r="F38" s="151">
        <f>ROUND((SUM(BF99:BF100) + SUM(BF120:BF134)),  2)</f>
        <v>0</v>
      </c>
      <c r="G38" s="33"/>
      <c r="H38" s="33"/>
      <c r="I38" s="157">
        <v>0.14999999999999999</v>
      </c>
      <c r="J38" s="33"/>
      <c r="K38" s="151">
        <f>ROUND(((SUM(BF99:BF100) + SUM(BF120:BF134))*I38),  2)</f>
        <v>0</v>
      </c>
      <c r="L38" s="33"/>
      <c r="M38" s="58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="2" customFormat="1" ht="14.4" customHeight="1">
      <c r="A39" s="33"/>
      <c r="B39" s="36"/>
      <c r="C39" s="33"/>
      <c r="D39" s="140" t="s">
        <v>40</v>
      </c>
      <c r="E39" s="140" t="s">
        <v>43</v>
      </c>
      <c r="F39" s="151">
        <f>ROUND((SUM(BG99:BG100) + SUM(BG120:BG134)),  2)</f>
        <v>2191975.3799999999</v>
      </c>
      <c r="G39" s="33"/>
      <c r="H39" s="33"/>
      <c r="I39" s="157">
        <v>0.20999999999999999</v>
      </c>
      <c r="J39" s="33"/>
      <c r="K39" s="151">
        <f>0</f>
        <v>0</v>
      </c>
      <c r="L39" s="33"/>
      <c r="M39" s="58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="2" customFormat="1" ht="14.4" customHeight="1">
      <c r="A40" s="33"/>
      <c r="B40" s="36"/>
      <c r="C40" s="33"/>
      <c r="D40" s="33"/>
      <c r="E40" s="140" t="s">
        <v>44</v>
      </c>
      <c r="F40" s="151">
        <f>ROUND((SUM(BH99:BH100) + SUM(BH120:BH134)),  2)</f>
        <v>0</v>
      </c>
      <c r="G40" s="33"/>
      <c r="H40" s="33"/>
      <c r="I40" s="157">
        <v>0.14999999999999999</v>
      </c>
      <c r="J40" s="33"/>
      <c r="K40" s="151">
        <f>0</f>
        <v>0</v>
      </c>
      <c r="L40" s="33"/>
      <c r="M40" s="58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hidden="1" s="2" customFormat="1" ht="14.4" customHeight="1">
      <c r="A41" s="33"/>
      <c r="B41" s="36"/>
      <c r="C41" s="33"/>
      <c r="D41" s="33"/>
      <c r="E41" s="140" t="s">
        <v>45</v>
      </c>
      <c r="F41" s="151">
        <f>ROUND((SUM(BI99:BI100) + SUM(BI120:BI134)),  2)</f>
        <v>0</v>
      </c>
      <c r="G41" s="33"/>
      <c r="H41" s="33"/>
      <c r="I41" s="157">
        <v>0</v>
      </c>
      <c r="J41" s="33"/>
      <c r="K41" s="151">
        <f>0</f>
        <v>0</v>
      </c>
      <c r="L41" s="33"/>
      <c r="M41" s="58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="2" customFormat="1" ht="6.96" customHeight="1">
      <c r="A42" s="33"/>
      <c r="B42" s="36"/>
      <c r="C42" s="33"/>
      <c r="D42" s="33"/>
      <c r="E42" s="33"/>
      <c r="F42" s="33"/>
      <c r="G42" s="33"/>
      <c r="H42" s="33"/>
      <c r="I42" s="33"/>
      <c r="J42" s="33"/>
      <c r="K42" s="33"/>
      <c r="L42" s="33"/>
      <c r="M42" s="58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3" s="2" customFormat="1" ht="25.44" customHeight="1">
      <c r="A43" s="33"/>
      <c r="B43" s="36"/>
      <c r="C43" s="158"/>
      <c r="D43" s="159" t="s">
        <v>46</v>
      </c>
      <c r="E43" s="160"/>
      <c r="F43" s="160"/>
      <c r="G43" s="161" t="s">
        <v>47</v>
      </c>
      <c r="H43" s="162" t="s">
        <v>48</v>
      </c>
      <c r="I43" s="160"/>
      <c r="J43" s="160"/>
      <c r="K43" s="163">
        <f>SUM(K34:K41)</f>
        <v>2191975.3799999999</v>
      </c>
      <c r="L43" s="164"/>
      <c r="M43" s="58"/>
      <c r="S43" s="33"/>
      <c r="T43" s="33"/>
      <c r="U43" s="33"/>
      <c r="V43" s="33"/>
      <c r="W43" s="33"/>
      <c r="X43" s="33"/>
      <c r="Y43" s="33"/>
      <c r="Z43" s="33"/>
      <c r="AA43" s="33"/>
      <c r="AB43" s="33"/>
      <c r="AC43" s="33"/>
      <c r="AD43" s="33"/>
      <c r="AE43" s="33"/>
    </row>
    <row r="44" s="2" customFormat="1" ht="14.4" customHeight="1">
      <c r="A44" s="33"/>
      <c r="B44" s="36"/>
      <c r="C44" s="33"/>
      <c r="D44" s="33"/>
      <c r="E44" s="33"/>
      <c r="F44" s="33"/>
      <c r="G44" s="33"/>
      <c r="H44" s="33"/>
      <c r="I44" s="33"/>
      <c r="J44" s="33"/>
      <c r="K44" s="33"/>
      <c r="L44" s="33"/>
      <c r="M44" s="58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</row>
    <row r="45" s="1" customFormat="1" ht="14.4" customHeight="1">
      <c r="B45" s="17"/>
      <c r="M45" s="17"/>
    </row>
    <row r="46" s="1" customFormat="1" ht="14.4" customHeight="1">
      <c r="B46" s="17"/>
      <c r="M46" s="17"/>
    </row>
    <row r="47" s="1" customFormat="1" ht="14.4" customHeight="1">
      <c r="B47" s="17"/>
      <c r="M47" s="17"/>
    </row>
    <row r="48" s="1" customFormat="1" ht="14.4" customHeight="1">
      <c r="B48" s="17"/>
      <c r="M48" s="17"/>
    </row>
    <row r="49" s="1" customFormat="1" ht="14.4" customHeight="1">
      <c r="B49" s="17"/>
      <c r="M49" s="17"/>
    </row>
    <row r="50" s="2" customFormat="1" ht="14.4" customHeight="1">
      <c r="B50" s="58"/>
      <c r="D50" s="165" t="s">
        <v>49</v>
      </c>
      <c r="E50" s="166"/>
      <c r="F50" s="166"/>
      <c r="G50" s="165" t="s">
        <v>50</v>
      </c>
      <c r="H50" s="166"/>
      <c r="I50" s="166"/>
      <c r="J50" s="166"/>
      <c r="K50" s="166"/>
      <c r="L50" s="166"/>
      <c r="M50" s="58"/>
    </row>
    <row r="51">
      <c r="B51" s="17"/>
      <c r="M51" s="17"/>
    </row>
    <row r="52">
      <c r="B52" s="17"/>
      <c r="M52" s="17"/>
    </row>
    <row r="53">
      <c r="B53" s="17"/>
      <c r="M53" s="17"/>
    </row>
    <row r="54">
      <c r="B54" s="17"/>
      <c r="M54" s="17"/>
    </row>
    <row r="55">
      <c r="B55" s="17"/>
      <c r="M55" s="17"/>
    </row>
    <row r="56">
      <c r="B56" s="17"/>
      <c r="M56" s="17"/>
    </row>
    <row r="57">
      <c r="B57" s="17"/>
      <c r="M57" s="17"/>
    </row>
    <row r="58">
      <c r="B58" s="17"/>
      <c r="M58" s="17"/>
    </row>
    <row r="59">
      <c r="B59" s="17"/>
      <c r="M59" s="17"/>
    </row>
    <row r="60">
      <c r="B60" s="17"/>
      <c r="M60" s="17"/>
    </row>
    <row r="61" s="2" customFormat="1">
      <c r="A61" s="33"/>
      <c r="B61" s="36"/>
      <c r="C61" s="33"/>
      <c r="D61" s="167" t="s">
        <v>51</v>
      </c>
      <c r="E61" s="168"/>
      <c r="F61" s="169" t="s">
        <v>52</v>
      </c>
      <c r="G61" s="167" t="s">
        <v>51</v>
      </c>
      <c r="H61" s="168"/>
      <c r="I61" s="168"/>
      <c r="J61" s="170" t="s">
        <v>52</v>
      </c>
      <c r="K61" s="168"/>
      <c r="L61" s="168"/>
      <c r="M61" s="58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>
      <c r="B62" s="17"/>
      <c r="M62" s="17"/>
    </row>
    <row r="63">
      <c r="B63" s="17"/>
      <c r="M63" s="17"/>
    </row>
    <row r="64">
      <c r="B64" s="17"/>
      <c r="M64" s="17"/>
    </row>
    <row r="65" s="2" customFormat="1">
      <c r="A65" s="33"/>
      <c r="B65" s="36"/>
      <c r="C65" s="33"/>
      <c r="D65" s="165" t="s">
        <v>53</v>
      </c>
      <c r="E65" s="171"/>
      <c r="F65" s="171"/>
      <c r="G65" s="165" t="s">
        <v>54</v>
      </c>
      <c r="H65" s="171"/>
      <c r="I65" s="171"/>
      <c r="J65" s="171"/>
      <c r="K65" s="171"/>
      <c r="L65" s="171"/>
      <c r="M65" s="58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>
      <c r="B66" s="17"/>
      <c r="M66" s="17"/>
    </row>
    <row r="67">
      <c r="B67" s="17"/>
      <c r="M67" s="17"/>
    </row>
    <row r="68">
      <c r="B68" s="17"/>
      <c r="M68" s="17"/>
    </row>
    <row r="69">
      <c r="B69" s="17"/>
      <c r="M69" s="17"/>
    </row>
    <row r="70">
      <c r="B70" s="17"/>
      <c r="M70" s="17"/>
    </row>
    <row r="71">
      <c r="B71" s="17"/>
      <c r="M71" s="17"/>
    </row>
    <row r="72">
      <c r="B72" s="17"/>
      <c r="M72" s="17"/>
    </row>
    <row r="73">
      <c r="B73" s="17"/>
      <c r="M73" s="17"/>
    </row>
    <row r="74">
      <c r="B74" s="17"/>
      <c r="M74" s="17"/>
    </row>
    <row r="75">
      <c r="B75" s="17"/>
      <c r="M75" s="17"/>
    </row>
    <row r="76" s="2" customFormat="1">
      <c r="A76" s="33"/>
      <c r="B76" s="36"/>
      <c r="C76" s="33"/>
      <c r="D76" s="167" t="s">
        <v>51</v>
      </c>
      <c r="E76" s="168"/>
      <c r="F76" s="169" t="s">
        <v>52</v>
      </c>
      <c r="G76" s="167" t="s">
        <v>51</v>
      </c>
      <c r="H76" s="168"/>
      <c r="I76" s="168"/>
      <c r="J76" s="170" t="s">
        <v>52</v>
      </c>
      <c r="K76" s="168"/>
      <c r="L76" s="168"/>
      <c r="M76" s="58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="2" customFormat="1" ht="14.4" customHeight="1">
      <c r="A77" s="33"/>
      <c r="B77" s="172"/>
      <c r="C77" s="173"/>
      <c r="D77" s="173"/>
      <c r="E77" s="173"/>
      <c r="F77" s="173"/>
      <c r="G77" s="173"/>
      <c r="H77" s="173"/>
      <c r="I77" s="173"/>
      <c r="J77" s="173"/>
      <c r="K77" s="173"/>
      <c r="L77" s="173"/>
      <c r="M77" s="58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="2" customFormat="1" ht="6.96" customHeight="1">
      <c r="A81" s="33"/>
      <c r="B81" s="174"/>
      <c r="C81" s="175"/>
      <c r="D81" s="175"/>
      <c r="E81" s="175"/>
      <c r="F81" s="175"/>
      <c r="G81" s="175"/>
      <c r="H81" s="175"/>
      <c r="I81" s="175"/>
      <c r="J81" s="175"/>
      <c r="K81" s="175"/>
      <c r="L81" s="175"/>
      <c r="M81" s="58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="2" customFormat="1" ht="24.96" customHeight="1">
      <c r="A82" s="33"/>
      <c r="B82" s="34"/>
      <c r="C82" s="20" t="s">
        <v>104</v>
      </c>
      <c r="D82" s="35"/>
      <c r="E82" s="35"/>
      <c r="F82" s="35"/>
      <c r="G82" s="35"/>
      <c r="H82" s="35"/>
      <c r="I82" s="35"/>
      <c r="J82" s="35"/>
      <c r="K82" s="35"/>
      <c r="L82" s="35"/>
      <c r="M82" s="58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="2" customFormat="1" ht="6.96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35"/>
      <c r="M83" s="58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="2" customFormat="1" ht="12" customHeight="1">
      <c r="A84" s="33"/>
      <c r="B84" s="34"/>
      <c r="C84" s="26" t="s">
        <v>15</v>
      </c>
      <c r="D84" s="35"/>
      <c r="E84" s="35"/>
      <c r="F84" s="35"/>
      <c r="G84" s="35"/>
      <c r="H84" s="35"/>
      <c r="I84" s="35"/>
      <c r="J84" s="35"/>
      <c r="K84" s="35"/>
      <c r="L84" s="35"/>
      <c r="M84" s="58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="2" customFormat="1" ht="16.5" customHeight="1">
      <c r="A85" s="33"/>
      <c r="B85" s="34"/>
      <c r="C85" s="35"/>
      <c r="D85" s="35"/>
      <c r="E85" s="176" t="str">
        <f>E7</f>
        <v>Oprava kabelizace M. Budějovice - Blížkovice</v>
      </c>
      <c r="F85" s="26"/>
      <c r="G85" s="26"/>
      <c r="H85" s="26"/>
      <c r="I85" s="35"/>
      <c r="J85" s="35"/>
      <c r="K85" s="35"/>
      <c r="L85" s="35"/>
      <c r="M85" s="58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="2" customFormat="1" ht="12" customHeight="1">
      <c r="A86" s="33"/>
      <c r="B86" s="34"/>
      <c r="C86" s="26" t="s">
        <v>100</v>
      </c>
      <c r="D86" s="35"/>
      <c r="E86" s="35"/>
      <c r="F86" s="35"/>
      <c r="G86" s="35"/>
      <c r="H86" s="35"/>
      <c r="I86" s="35"/>
      <c r="J86" s="35"/>
      <c r="K86" s="35"/>
      <c r="L86" s="35"/>
      <c r="M86" s="58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="2" customFormat="1" ht="16.5" customHeight="1">
      <c r="A87" s="33"/>
      <c r="B87" s="34"/>
      <c r="C87" s="35"/>
      <c r="D87" s="35"/>
      <c r="E87" s="71" t="str">
        <f>E9</f>
        <v>02 - ÚRS</v>
      </c>
      <c r="F87" s="35"/>
      <c r="G87" s="35"/>
      <c r="H87" s="35"/>
      <c r="I87" s="35"/>
      <c r="J87" s="35"/>
      <c r="K87" s="35"/>
      <c r="L87" s="35"/>
      <c r="M87" s="58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="2" customFormat="1" ht="6.96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35"/>
      <c r="M88" s="58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="2" customFormat="1" ht="12" customHeight="1">
      <c r="A89" s="33"/>
      <c r="B89" s="34"/>
      <c r="C89" s="26" t="s">
        <v>19</v>
      </c>
      <c r="D89" s="35"/>
      <c r="E89" s="35"/>
      <c r="F89" s="23" t="str">
        <f>F12</f>
        <v xml:space="preserve"> </v>
      </c>
      <c r="G89" s="35"/>
      <c r="H89" s="35"/>
      <c r="I89" s="26" t="s">
        <v>21</v>
      </c>
      <c r="J89" s="74" t="str">
        <f>IF(J12="","",J12)</f>
        <v>26. 10. 2020</v>
      </c>
      <c r="K89" s="35"/>
      <c r="L89" s="35"/>
      <c r="M89" s="58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="2" customFormat="1" ht="6.96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35"/>
      <c r="M90" s="58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="2" customFormat="1" ht="15.15" customHeight="1">
      <c r="A91" s="33"/>
      <c r="B91" s="34"/>
      <c r="C91" s="26" t="s">
        <v>23</v>
      </c>
      <c r="D91" s="35"/>
      <c r="E91" s="35"/>
      <c r="F91" s="23" t="str">
        <f>E15</f>
        <v>Správa železniční dopravní cesty, s.o.</v>
      </c>
      <c r="G91" s="35"/>
      <c r="H91" s="35"/>
      <c r="I91" s="26" t="s">
        <v>29</v>
      </c>
      <c r="J91" s="27" t="str">
        <f>E21</f>
        <v xml:space="preserve"> </v>
      </c>
      <c r="K91" s="35"/>
      <c r="L91" s="35"/>
      <c r="M91" s="58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="2" customFormat="1" ht="15.15" customHeight="1">
      <c r="A92" s="33"/>
      <c r="B92" s="34"/>
      <c r="C92" s="26" t="s">
        <v>28</v>
      </c>
      <c r="D92" s="35"/>
      <c r="E92" s="35"/>
      <c r="F92" s="23" t="str">
        <f>IF(E18="","",E18)</f>
        <v xml:space="preserve"> </v>
      </c>
      <c r="G92" s="35"/>
      <c r="H92" s="35"/>
      <c r="I92" s="26" t="s">
        <v>30</v>
      </c>
      <c r="J92" s="27" t="str">
        <f>E24</f>
        <v xml:space="preserve"> </v>
      </c>
      <c r="K92" s="35"/>
      <c r="L92" s="35"/>
      <c r="M92" s="58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="2" customFormat="1" ht="10.32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35"/>
      <c r="M93" s="58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="2" customFormat="1" ht="29.28" customHeight="1">
      <c r="A94" s="33"/>
      <c r="B94" s="34"/>
      <c r="C94" s="177" t="s">
        <v>105</v>
      </c>
      <c r="D94" s="134"/>
      <c r="E94" s="134"/>
      <c r="F94" s="134"/>
      <c r="G94" s="134"/>
      <c r="H94" s="134"/>
      <c r="I94" s="178" t="s">
        <v>106</v>
      </c>
      <c r="J94" s="178" t="s">
        <v>107</v>
      </c>
      <c r="K94" s="178" t="s">
        <v>108</v>
      </c>
      <c r="L94" s="134"/>
      <c r="M94" s="58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="2" customFormat="1" ht="10.32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35"/>
      <c r="M95" s="58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="2" customFormat="1" ht="22.8" customHeight="1">
      <c r="A96" s="33"/>
      <c r="B96" s="34"/>
      <c r="C96" s="179" t="s">
        <v>109</v>
      </c>
      <c r="D96" s="35"/>
      <c r="E96" s="35"/>
      <c r="F96" s="35"/>
      <c r="G96" s="35"/>
      <c r="H96" s="35"/>
      <c r="I96" s="105">
        <f>Q120</f>
        <v>817.03999999999996</v>
      </c>
      <c r="J96" s="105">
        <f>R120</f>
        <v>2191158.3399999999</v>
      </c>
      <c r="K96" s="105">
        <f>K120</f>
        <v>2191975.3799999999</v>
      </c>
      <c r="L96" s="35"/>
      <c r="M96" s="58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4" t="s">
        <v>110</v>
      </c>
    </row>
    <row r="97" s="2" customFormat="1" ht="21.84" customHeight="1">
      <c r="A97" s="33"/>
      <c r="B97" s="34"/>
      <c r="C97" s="35"/>
      <c r="D97" s="35"/>
      <c r="E97" s="35"/>
      <c r="F97" s="35"/>
      <c r="G97" s="35"/>
      <c r="H97" s="35"/>
      <c r="I97" s="35"/>
      <c r="J97" s="35"/>
      <c r="K97" s="35"/>
      <c r="L97" s="35"/>
      <c r="M97" s="58"/>
      <c r="S97" s="33"/>
      <c r="T97" s="33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</row>
    <row r="98" s="2" customFormat="1" ht="6.96" customHeight="1">
      <c r="A98" s="33"/>
      <c r="B98" s="34"/>
      <c r="C98" s="35"/>
      <c r="D98" s="35"/>
      <c r="E98" s="35"/>
      <c r="F98" s="35"/>
      <c r="G98" s="35"/>
      <c r="H98" s="35"/>
      <c r="I98" s="35"/>
      <c r="J98" s="35"/>
      <c r="K98" s="35"/>
      <c r="L98" s="35"/>
      <c r="M98" s="58"/>
      <c r="S98" s="33"/>
      <c r="T98" s="33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</row>
    <row r="99" s="2" customFormat="1" ht="29.28" customHeight="1">
      <c r="A99" s="33"/>
      <c r="B99" s="34"/>
      <c r="C99" s="179" t="s">
        <v>111</v>
      </c>
      <c r="D99" s="35"/>
      <c r="E99" s="35"/>
      <c r="F99" s="35"/>
      <c r="G99" s="35"/>
      <c r="H99" s="35"/>
      <c r="I99" s="35"/>
      <c r="J99" s="35"/>
      <c r="K99" s="180">
        <v>0</v>
      </c>
      <c r="L99" s="35"/>
      <c r="M99" s="58"/>
      <c r="O99" s="181" t="s">
        <v>40</v>
      </c>
      <c r="S99" s="33"/>
      <c r="T99" s="33"/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</row>
    <row r="100" s="2" customFormat="1" ht="18" customHeight="1">
      <c r="A100" s="33"/>
      <c r="B100" s="34"/>
      <c r="C100" s="35"/>
      <c r="D100" s="35"/>
      <c r="E100" s="35"/>
      <c r="F100" s="35"/>
      <c r="G100" s="35"/>
      <c r="H100" s="35"/>
      <c r="I100" s="35"/>
      <c r="J100" s="35"/>
      <c r="K100" s="35"/>
      <c r="L100" s="35"/>
      <c r="M100" s="58"/>
      <c r="S100" s="33"/>
      <c r="T100" s="33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</row>
    <row r="101" s="2" customFormat="1" ht="29.28" customHeight="1">
      <c r="A101" s="33"/>
      <c r="B101" s="34"/>
      <c r="C101" s="133" t="s">
        <v>98</v>
      </c>
      <c r="D101" s="134"/>
      <c r="E101" s="134"/>
      <c r="F101" s="134"/>
      <c r="G101" s="134"/>
      <c r="H101" s="134"/>
      <c r="I101" s="134"/>
      <c r="J101" s="134"/>
      <c r="K101" s="135">
        <f>ROUND(K96+K99,2)</f>
        <v>2191975.3799999999</v>
      </c>
      <c r="L101" s="134"/>
      <c r="M101" s="58"/>
      <c r="S101" s="33"/>
      <c r="T101" s="33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</row>
    <row r="102" s="2" customFormat="1" ht="6.96" customHeight="1">
      <c r="A102" s="33"/>
      <c r="B102" s="61"/>
      <c r="C102" s="62"/>
      <c r="D102" s="62"/>
      <c r="E102" s="62"/>
      <c r="F102" s="62"/>
      <c r="G102" s="62"/>
      <c r="H102" s="62"/>
      <c r="I102" s="62"/>
      <c r="J102" s="62"/>
      <c r="K102" s="62"/>
      <c r="L102" s="62"/>
      <c r="M102" s="58"/>
      <c r="S102" s="33"/>
      <c r="T102" s="33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</row>
    <row r="106" s="2" customFormat="1" ht="6.96" customHeight="1">
      <c r="A106" s="33"/>
      <c r="B106" s="63"/>
      <c r="C106" s="64"/>
      <c r="D106" s="64"/>
      <c r="E106" s="64"/>
      <c r="F106" s="64"/>
      <c r="G106" s="64"/>
      <c r="H106" s="64"/>
      <c r="I106" s="64"/>
      <c r="J106" s="64"/>
      <c r="K106" s="64"/>
      <c r="L106" s="64"/>
      <c r="M106" s="58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07" s="2" customFormat="1" ht="24.96" customHeight="1">
      <c r="A107" s="33"/>
      <c r="B107" s="34"/>
      <c r="C107" s="20" t="s">
        <v>112</v>
      </c>
      <c r="D107" s="35"/>
      <c r="E107" s="35"/>
      <c r="F107" s="35"/>
      <c r="G107" s="35"/>
      <c r="H107" s="35"/>
      <c r="I107" s="35"/>
      <c r="J107" s="35"/>
      <c r="K107" s="35"/>
      <c r="L107" s="35"/>
      <c r="M107" s="58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="2" customFormat="1" ht="6.96" customHeight="1">
      <c r="A108" s="33"/>
      <c r="B108" s="34"/>
      <c r="C108" s="35"/>
      <c r="D108" s="35"/>
      <c r="E108" s="35"/>
      <c r="F108" s="35"/>
      <c r="G108" s="35"/>
      <c r="H108" s="35"/>
      <c r="I108" s="35"/>
      <c r="J108" s="35"/>
      <c r="K108" s="35"/>
      <c r="L108" s="35"/>
      <c r="M108" s="58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="2" customFormat="1" ht="12" customHeight="1">
      <c r="A109" s="33"/>
      <c r="B109" s="34"/>
      <c r="C109" s="26" t="s">
        <v>15</v>
      </c>
      <c r="D109" s="35"/>
      <c r="E109" s="35"/>
      <c r="F109" s="35"/>
      <c r="G109" s="35"/>
      <c r="H109" s="35"/>
      <c r="I109" s="35"/>
      <c r="J109" s="35"/>
      <c r="K109" s="35"/>
      <c r="L109" s="35"/>
      <c r="M109" s="58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="2" customFormat="1" ht="16.5" customHeight="1">
      <c r="A110" s="33"/>
      <c r="B110" s="34"/>
      <c r="C110" s="35"/>
      <c r="D110" s="35"/>
      <c r="E110" s="176" t="str">
        <f>E7</f>
        <v>Oprava kabelizace M. Budějovice - Blížkovice</v>
      </c>
      <c r="F110" s="26"/>
      <c r="G110" s="26"/>
      <c r="H110" s="26"/>
      <c r="I110" s="35"/>
      <c r="J110" s="35"/>
      <c r="K110" s="35"/>
      <c r="L110" s="35"/>
      <c r="M110" s="58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="2" customFormat="1" ht="12" customHeight="1">
      <c r="A111" s="33"/>
      <c r="B111" s="34"/>
      <c r="C111" s="26" t="s">
        <v>100</v>
      </c>
      <c r="D111" s="35"/>
      <c r="E111" s="35"/>
      <c r="F111" s="35"/>
      <c r="G111" s="35"/>
      <c r="H111" s="35"/>
      <c r="I111" s="35"/>
      <c r="J111" s="35"/>
      <c r="K111" s="35"/>
      <c r="L111" s="35"/>
      <c r="M111" s="58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="2" customFormat="1" ht="16.5" customHeight="1">
      <c r="A112" s="33"/>
      <c r="B112" s="34"/>
      <c r="C112" s="35"/>
      <c r="D112" s="35"/>
      <c r="E112" s="71" t="str">
        <f>E9</f>
        <v>02 - ÚRS</v>
      </c>
      <c r="F112" s="35"/>
      <c r="G112" s="35"/>
      <c r="H112" s="35"/>
      <c r="I112" s="35"/>
      <c r="J112" s="35"/>
      <c r="K112" s="35"/>
      <c r="L112" s="35"/>
      <c r="M112" s="58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="2" customFormat="1" ht="6.96" customHeight="1">
      <c r="A113" s="33"/>
      <c r="B113" s="34"/>
      <c r="C113" s="35"/>
      <c r="D113" s="35"/>
      <c r="E113" s="35"/>
      <c r="F113" s="35"/>
      <c r="G113" s="35"/>
      <c r="H113" s="35"/>
      <c r="I113" s="35"/>
      <c r="J113" s="35"/>
      <c r="K113" s="35"/>
      <c r="L113" s="35"/>
      <c r="M113" s="58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="2" customFormat="1" ht="12" customHeight="1">
      <c r="A114" s="33"/>
      <c r="B114" s="34"/>
      <c r="C114" s="26" t="s">
        <v>19</v>
      </c>
      <c r="D114" s="35"/>
      <c r="E114" s="35"/>
      <c r="F114" s="23" t="str">
        <f>F12</f>
        <v xml:space="preserve"> </v>
      </c>
      <c r="G114" s="35"/>
      <c r="H114" s="35"/>
      <c r="I114" s="26" t="s">
        <v>21</v>
      </c>
      <c r="J114" s="74" t="str">
        <f>IF(J12="","",J12)</f>
        <v>26. 10. 2020</v>
      </c>
      <c r="K114" s="35"/>
      <c r="L114" s="35"/>
      <c r="M114" s="58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="2" customFormat="1" ht="6.96" customHeight="1">
      <c r="A115" s="33"/>
      <c r="B115" s="34"/>
      <c r="C115" s="35"/>
      <c r="D115" s="35"/>
      <c r="E115" s="35"/>
      <c r="F115" s="35"/>
      <c r="G115" s="35"/>
      <c r="H115" s="35"/>
      <c r="I115" s="35"/>
      <c r="J115" s="35"/>
      <c r="K115" s="35"/>
      <c r="L115" s="35"/>
      <c r="M115" s="58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="2" customFormat="1" ht="15.15" customHeight="1">
      <c r="A116" s="33"/>
      <c r="B116" s="34"/>
      <c r="C116" s="26" t="s">
        <v>23</v>
      </c>
      <c r="D116" s="35"/>
      <c r="E116" s="35"/>
      <c r="F116" s="23" t="str">
        <f>E15</f>
        <v>Správa železniční dopravní cesty, s.o.</v>
      </c>
      <c r="G116" s="35"/>
      <c r="H116" s="35"/>
      <c r="I116" s="26" t="s">
        <v>29</v>
      </c>
      <c r="J116" s="27" t="str">
        <f>E21</f>
        <v xml:space="preserve"> </v>
      </c>
      <c r="K116" s="35"/>
      <c r="L116" s="35"/>
      <c r="M116" s="58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="2" customFormat="1" ht="15.15" customHeight="1">
      <c r="A117" s="33"/>
      <c r="B117" s="34"/>
      <c r="C117" s="26" t="s">
        <v>28</v>
      </c>
      <c r="D117" s="35"/>
      <c r="E117" s="35"/>
      <c r="F117" s="23" t="str">
        <f>IF(E18="","",E18)</f>
        <v xml:space="preserve"> </v>
      </c>
      <c r="G117" s="35"/>
      <c r="H117" s="35"/>
      <c r="I117" s="26" t="s">
        <v>30</v>
      </c>
      <c r="J117" s="27" t="str">
        <f>E24</f>
        <v xml:space="preserve"> </v>
      </c>
      <c r="K117" s="35"/>
      <c r="L117" s="35"/>
      <c r="M117" s="58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="2" customFormat="1" ht="10.32" customHeight="1">
      <c r="A118" s="33"/>
      <c r="B118" s="34"/>
      <c r="C118" s="35"/>
      <c r="D118" s="35"/>
      <c r="E118" s="35"/>
      <c r="F118" s="35"/>
      <c r="G118" s="35"/>
      <c r="H118" s="35"/>
      <c r="I118" s="35"/>
      <c r="J118" s="35"/>
      <c r="K118" s="35"/>
      <c r="L118" s="35"/>
      <c r="M118" s="58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="9" customFormat="1" ht="29.28" customHeight="1">
      <c r="A119" s="182"/>
      <c r="B119" s="183"/>
      <c r="C119" s="184" t="s">
        <v>113</v>
      </c>
      <c r="D119" s="185" t="s">
        <v>61</v>
      </c>
      <c r="E119" s="185" t="s">
        <v>57</v>
      </c>
      <c r="F119" s="185" t="s">
        <v>58</v>
      </c>
      <c r="G119" s="185" t="s">
        <v>114</v>
      </c>
      <c r="H119" s="185" t="s">
        <v>115</v>
      </c>
      <c r="I119" s="185" t="s">
        <v>116</v>
      </c>
      <c r="J119" s="185" t="s">
        <v>117</v>
      </c>
      <c r="K119" s="185" t="s">
        <v>108</v>
      </c>
      <c r="L119" s="186" t="s">
        <v>118</v>
      </c>
      <c r="M119" s="187"/>
      <c r="N119" s="95" t="s">
        <v>1</v>
      </c>
      <c r="O119" s="96" t="s">
        <v>40</v>
      </c>
      <c r="P119" s="96" t="s">
        <v>119</v>
      </c>
      <c r="Q119" s="96" t="s">
        <v>120</v>
      </c>
      <c r="R119" s="96" t="s">
        <v>121</v>
      </c>
      <c r="S119" s="96" t="s">
        <v>122</v>
      </c>
      <c r="T119" s="96" t="s">
        <v>123</v>
      </c>
      <c r="U119" s="96" t="s">
        <v>124</v>
      </c>
      <c r="V119" s="96" t="s">
        <v>125</v>
      </c>
      <c r="W119" s="96" t="s">
        <v>126</v>
      </c>
      <c r="X119" s="96" t="s">
        <v>127</v>
      </c>
      <c r="Y119" s="97" t="s">
        <v>128</v>
      </c>
      <c r="Z119" s="182"/>
      <c r="AA119" s="182"/>
      <c r="AB119" s="182"/>
      <c r="AC119" s="182"/>
      <c r="AD119" s="182"/>
      <c r="AE119" s="182"/>
    </row>
    <row r="120" s="2" customFormat="1" ht="22.8" customHeight="1">
      <c r="A120" s="33"/>
      <c r="B120" s="34"/>
      <c r="C120" s="102" t="s">
        <v>129</v>
      </c>
      <c r="D120" s="35"/>
      <c r="E120" s="35"/>
      <c r="F120" s="35"/>
      <c r="G120" s="35"/>
      <c r="H120" s="35"/>
      <c r="I120" s="35"/>
      <c r="J120" s="35"/>
      <c r="K120" s="188">
        <f>BK120</f>
        <v>2191975.3799999999</v>
      </c>
      <c r="L120" s="35"/>
      <c r="M120" s="36"/>
      <c r="N120" s="98"/>
      <c r="O120" s="189"/>
      <c r="P120" s="99"/>
      <c r="Q120" s="190">
        <f>SUM(Q121:Q134)</f>
        <v>817.03999999999996</v>
      </c>
      <c r="R120" s="190">
        <f>SUM(R121:R134)</f>
        <v>2191158.3399999999</v>
      </c>
      <c r="S120" s="99"/>
      <c r="T120" s="191">
        <f>SUM(T121:T134)</f>
        <v>0</v>
      </c>
      <c r="U120" s="99"/>
      <c r="V120" s="191">
        <f>SUM(V121:V134)</f>
        <v>0</v>
      </c>
      <c r="W120" s="99"/>
      <c r="X120" s="191">
        <f>SUM(X121:X134)</f>
        <v>0</v>
      </c>
      <c r="Y120" s="100"/>
      <c r="Z120" s="33"/>
      <c r="AA120" s="33"/>
      <c r="AB120" s="33"/>
      <c r="AC120" s="33"/>
      <c r="AD120" s="33"/>
      <c r="AE120" s="33"/>
      <c r="AT120" s="14" t="s">
        <v>77</v>
      </c>
      <c r="AU120" s="14" t="s">
        <v>110</v>
      </c>
      <c r="BK120" s="192">
        <f>SUM(BK121:BK134)</f>
        <v>2191975.3799999999</v>
      </c>
    </row>
    <row r="121" s="2" customFormat="1" ht="24.15" customHeight="1">
      <c r="A121" s="33"/>
      <c r="B121" s="34"/>
      <c r="C121" s="193" t="s">
        <v>86</v>
      </c>
      <c r="D121" s="193" t="s">
        <v>130</v>
      </c>
      <c r="E121" s="194" t="s">
        <v>190</v>
      </c>
      <c r="F121" s="195" t="s">
        <v>191</v>
      </c>
      <c r="G121" s="196" t="s">
        <v>192</v>
      </c>
      <c r="H121" s="197">
        <v>3.7400000000000002</v>
      </c>
      <c r="I121" s="198">
        <v>0</v>
      </c>
      <c r="J121" s="198">
        <v>1216.8</v>
      </c>
      <c r="K121" s="198">
        <f>ROUND(P121*H121,2)</f>
        <v>4550.8299999999999</v>
      </c>
      <c r="L121" s="195" t="s">
        <v>1</v>
      </c>
      <c r="M121" s="36"/>
      <c r="N121" s="199" t="s">
        <v>1</v>
      </c>
      <c r="O121" s="200" t="s">
        <v>43</v>
      </c>
      <c r="P121" s="201">
        <f>I121+J121</f>
        <v>1216.8</v>
      </c>
      <c r="Q121" s="201">
        <f>ROUND(I121*H121,2)</f>
        <v>0</v>
      </c>
      <c r="R121" s="201">
        <f>ROUND(J121*H121,2)</f>
        <v>4550.8299999999999</v>
      </c>
      <c r="S121" s="202">
        <v>0</v>
      </c>
      <c r="T121" s="202">
        <f>S121*H121</f>
        <v>0</v>
      </c>
      <c r="U121" s="202">
        <v>0</v>
      </c>
      <c r="V121" s="202">
        <f>U121*H121</f>
        <v>0</v>
      </c>
      <c r="W121" s="202">
        <v>0</v>
      </c>
      <c r="X121" s="202">
        <f>W121*H121</f>
        <v>0</v>
      </c>
      <c r="Y121" s="203" t="s">
        <v>1</v>
      </c>
      <c r="Z121" s="33"/>
      <c r="AA121" s="33"/>
      <c r="AB121" s="33"/>
      <c r="AC121" s="33"/>
      <c r="AD121" s="33"/>
      <c r="AE121" s="33"/>
      <c r="AR121" s="204" t="s">
        <v>134</v>
      </c>
      <c r="AT121" s="204" t="s">
        <v>130</v>
      </c>
      <c r="AU121" s="204" t="s">
        <v>78</v>
      </c>
      <c r="AY121" s="14" t="s">
        <v>135</v>
      </c>
      <c r="BE121" s="205">
        <f>IF(O121="základní",K121,0)</f>
        <v>0</v>
      </c>
      <c r="BF121" s="205">
        <f>IF(O121="snížená",K121,0)</f>
        <v>0</v>
      </c>
      <c r="BG121" s="205">
        <f>IF(O121="zákl. přenesená",K121,0)</f>
        <v>4550.8299999999999</v>
      </c>
      <c r="BH121" s="205">
        <f>IF(O121="sníž. přenesená",K121,0)</f>
        <v>0</v>
      </c>
      <c r="BI121" s="205">
        <f>IF(O121="nulová",K121,0)</f>
        <v>0</v>
      </c>
      <c r="BJ121" s="14" t="s">
        <v>134</v>
      </c>
      <c r="BK121" s="205">
        <f>ROUND(P121*H121,2)</f>
        <v>4550.8299999999999</v>
      </c>
      <c r="BL121" s="14" t="s">
        <v>134</v>
      </c>
      <c r="BM121" s="204" t="s">
        <v>193</v>
      </c>
    </row>
    <row r="122" s="2" customFormat="1">
      <c r="A122" s="33"/>
      <c r="B122" s="34"/>
      <c r="C122" s="35"/>
      <c r="D122" s="206" t="s">
        <v>137</v>
      </c>
      <c r="E122" s="35"/>
      <c r="F122" s="207" t="s">
        <v>191</v>
      </c>
      <c r="G122" s="35"/>
      <c r="H122" s="35"/>
      <c r="I122" s="35"/>
      <c r="J122" s="35"/>
      <c r="K122" s="35"/>
      <c r="L122" s="35"/>
      <c r="M122" s="36"/>
      <c r="N122" s="208"/>
      <c r="O122" s="209"/>
      <c r="P122" s="86"/>
      <c r="Q122" s="86"/>
      <c r="R122" s="86"/>
      <c r="S122" s="86"/>
      <c r="T122" s="86"/>
      <c r="U122" s="86"/>
      <c r="V122" s="86"/>
      <c r="W122" s="86"/>
      <c r="X122" s="86"/>
      <c r="Y122" s="87"/>
      <c r="Z122" s="33"/>
      <c r="AA122" s="33"/>
      <c r="AB122" s="33"/>
      <c r="AC122" s="33"/>
      <c r="AD122" s="33"/>
      <c r="AE122" s="33"/>
      <c r="AT122" s="14" t="s">
        <v>137</v>
      </c>
      <c r="AU122" s="14" t="s">
        <v>78</v>
      </c>
    </row>
    <row r="123" s="2" customFormat="1" ht="14.4" customHeight="1">
      <c r="A123" s="33"/>
      <c r="B123" s="34"/>
      <c r="C123" s="193" t="s">
        <v>88</v>
      </c>
      <c r="D123" s="193" t="s">
        <v>130</v>
      </c>
      <c r="E123" s="194" t="s">
        <v>194</v>
      </c>
      <c r="F123" s="195" t="s">
        <v>195</v>
      </c>
      <c r="G123" s="196" t="s">
        <v>196</v>
      </c>
      <c r="H123" s="197">
        <v>364</v>
      </c>
      <c r="I123" s="198">
        <v>0</v>
      </c>
      <c r="J123" s="198">
        <v>54.079999999999998</v>
      </c>
      <c r="K123" s="198">
        <f>ROUND(P123*H123,2)</f>
        <v>19685.119999999999</v>
      </c>
      <c r="L123" s="195" t="s">
        <v>1</v>
      </c>
      <c r="M123" s="36"/>
      <c r="N123" s="199" t="s">
        <v>1</v>
      </c>
      <c r="O123" s="200" t="s">
        <v>43</v>
      </c>
      <c r="P123" s="201">
        <f>I123+J123</f>
        <v>54.079999999999998</v>
      </c>
      <c r="Q123" s="201">
        <f>ROUND(I123*H123,2)</f>
        <v>0</v>
      </c>
      <c r="R123" s="201">
        <f>ROUND(J123*H123,2)</f>
        <v>19685.119999999999</v>
      </c>
      <c r="S123" s="202">
        <v>0</v>
      </c>
      <c r="T123" s="202">
        <f>S123*H123</f>
        <v>0</v>
      </c>
      <c r="U123" s="202">
        <v>0</v>
      </c>
      <c r="V123" s="202">
        <f>U123*H123</f>
        <v>0</v>
      </c>
      <c r="W123" s="202">
        <v>0</v>
      </c>
      <c r="X123" s="202">
        <f>W123*H123</f>
        <v>0</v>
      </c>
      <c r="Y123" s="203" t="s">
        <v>1</v>
      </c>
      <c r="Z123" s="33"/>
      <c r="AA123" s="33"/>
      <c r="AB123" s="33"/>
      <c r="AC123" s="33"/>
      <c r="AD123" s="33"/>
      <c r="AE123" s="33"/>
      <c r="AR123" s="204" t="s">
        <v>134</v>
      </c>
      <c r="AT123" s="204" t="s">
        <v>130</v>
      </c>
      <c r="AU123" s="204" t="s">
        <v>78</v>
      </c>
      <c r="AY123" s="14" t="s">
        <v>135</v>
      </c>
      <c r="BE123" s="205">
        <f>IF(O123="základní",K123,0)</f>
        <v>0</v>
      </c>
      <c r="BF123" s="205">
        <f>IF(O123="snížená",K123,0)</f>
        <v>0</v>
      </c>
      <c r="BG123" s="205">
        <f>IF(O123="zákl. přenesená",K123,0)</f>
        <v>19685.119999999999</v>
      </c>
      <c r="BH123" s="205">
        <f>IF(O123="sníž. přenesená",K123,0)</f>
        <v>0</v>
      </c>
      <c r="BI123" s="205">
        <f>IF(O123="nulová",K123,0)</f>
        <v>0</v>
      </c>
      <c r="BJ123" s="14" t="s">
        <v>134</v>
      </c>
      <c r="BK123" s="205">
        <f>ROUND(P123*H123,2)</f>
        <v>19685.119999999999</v>
      </c>
      <c r="BL123" s="14" t="s">
        <v>134</v>
      </c>
      <c r="BM123" s="204" t="s">
        <v>197</v>
      </c>
    </row>
    <row r="124" s="2" customFormat="1">
      <c r="A124" s="33"/>
      <c r="B124" s="34"/>
      <c r="C124" s="35"/>
      <c r="D124" s="206" t="s">
        <v>137</v>
      </c>
      <c r="E124" s="35"/>
      <c r="F124" s="207" t="s">
        <v>195</v>
      </c>
      <c r="G124" s="35"/>
      <c r="H124" s="35"/>
      <c r="I124" s="35"/>
      <c r="J124" s="35"/>
      <c r="K124" s="35"/>
      <c r="L124" s="35"/>
      <c r="M124" s="36"/>
      <c r="N124" s="208"/>
      <c r="O124" s="209"/>
      <c r="P124" s="86"/>
      <c r="Q124" s="86"/>
      <c r="R124" s="86"/>
      <c r="S124" s="86"/>
      <c r="T124" s="86"/>
      <c r="U124" s="86"/>
      <c r="V124" s="86"/>
      <c r="W124" s="86"/>
      <c r="X124" s="86"/>
      <c r="Y124" s="87"/>
      <c r="Z124" s="33"/>
      <c r="AA124" s="33"/>
      <c r="AB124" s="33"/>
      <c r="AC124" s="33"/>
      <c r="AD124" s="33"/>
      <c r="AE124" s="33"/>
      <c r="AT124" s="14" t="s">
        <v>137</v>
      </c>
      <c r="AU124" s="14" t="s">
        <v>78</v>
      </c>
    </row>
    <row r="125" s="2" customFormat="1" ht="24.15" customHeight="1">
      <c r="A125" s="33"/>
      <c r="B125" s="34"/>
      <c r="C125" s="193" t="s">
        <v>134</v>
      </c>
      <c r="D125" s="193" t="s">
        <v>130</v>
      </c>
      <c r="E125" s="194" t="s">
        <v>198</v>
      </c>
      <c r="F125" s="195" t="s">
        <v>199</v>
      </c>
      <c r="G125" s="196" t="s">
        <v>133</v>
      </c>
      <c r="H125" s="197">
        <v>3736</v>
      </c>
      <c r="I125" s="198">
        <v>0</v>
      </c>
      <c r="J125" s="198">
        <v>436.80000000000001</v>
      </c>
      <c r="K125" s="198">
        <f>ROUND(P125*H125,2)</f>
        <v>1631884.8000000001</v>
      </c>
      <c r="L125" s="195" t="s">
        <v>1</v>
      </c>
      <c r="M125" s="36"/>
      <c r="N125" s="199" t="s">
        <v>1</v>
      </c>
      <c r="O125" s="200" t="s">
        <v>43</v>
      </c>
      <c r="P125" s="201">
        <f>I125+J125</f>
        <v>436.80000000000001</v>
      </c>
      <c r="Q125" s="201">
        <f>ROUND(I125*H125,2)</f>
        <v>0</v>
      </c>
      <c r="R125" s="201">
        <f>ROUND(J125*H125,2)</f>
        <v>1631884.8000000001</v>
      </c>
      <c r="S125" s="202">
        <v>0</v>
      </c>
      <c r="T125" s="202">
        <f>S125*H125</f>
        <v>0</v>
      </c>
      <c r="U125" s="202">
        <v>0</v>
      </c>
      <c r="V125" s="202">
        <f>U125*H125</f>
        <v>0</v>
      </c>
      <c r="W125" s="202">
        <v>0</v>
      </c>
      <c r="X125" s="202">
        <f>W125*H125</f>
        <v>0</v>
      </c>
      <c r="Y125" s="203" t="s">
        <v>1</v>
      </c>
      <c r="Z125" s="33"/>
      <c r="AA125" s="33"/>
      <c r="AB125" s="33"/>
      <c r="AC125" s="33"/>
      <c r="AD125" s="33"/>
      <c r="AE125" s="33"/>
      <c r="AR125" s="204" t="s">
        <v>134</v>
      </c>
      <c r="AT125" s="204" t="s">
        <v>130</v>
      </c>
      <c r="AU125" s="204" t="s">
        <v>78</v>
      </c>
      <c r="AY125" s="14" t="s">
        <v>135</v>
      </c>
      <c r="BE125" s="205">
        <f>IF(O125="základní",K125,0)</f>
        <v>0</v>
      </c>
      <c r="BF125" s="205">
        <f>IF(O125="snížená",K125,0)</f>
        <v>0</v>
      </c>
      <c r="BG125" s="205">
        <f>IF(O125="zákl. přenesená",K125,0)</f>
        <v>1631884.8000000001</v>
      </c>
      <c r="BH125" s="205">
        <f>IF(O125="sníž. přenesená",K125,0)</f>
        <v>0</v>
      </c>
      <c r="BI125" s="205">
        <f>IF(O125="nulová",K125,0)</f>
        <v>0</v>
      </c>
      <c r="BJ125" s="14" t="s">
        <v>134</v>
      </c>
      <c r="BK125" s="205">
        <f>ROUND(P125*H125,2)</f>
        <v>1631884.8000000001</v>
      </c>
      <c r="BL125" s="14" t="s">
        <v>134</v>
      </c>
      <c r="BM125" s="204" t="s">
        <v>200</v>
      </c>
    </row>
    <row r="126" s="2" customFormat="1">
      <c r="A126" s="33"/>
      <c r="B126" s="34"/>
      <c r="C126" s="35"/>
      <c r="D126" s="206" t="s">
        <v>137</v>
      </c>
      <c r="E126" s="35"/>
      <c r="F126" s="207" t="s">
        <v>199</v>
      </c>
      <c r="G126" s="35"/>
      <c r="H126" s="35"/>
      <c r="I126" s="35"/>
      <c r="J126" s="35"/>
      <c r="K126" s="35"/>
      <c r="L126" s="35"/>
      <c r="M126" s="36"/>
      <c r="N126" s="208"/>
      <c r="O126" s="209"/>
      <c r="P126" s="86"/>
      <c r="Q126" s="86"/>
      <c r="R126" s="86"/>
      <c r="S126" s="86"/>
      <c r="T126" s="86"/>
      <c r="U126" s="86"/>
      <c r="V126" s="86"/>
      <c r="W126" s="86"/>
      <c r="X126" s="86"/>
      <c r="Y126" s="87"/>
      <c r="Z126" s="33"/>
      <c r="AA126" s="33"/>
      <c r="AB126" s="33"/>
      <c r="AC126" s="33"/>
      <c r="AD126" s="33"/>
      <c r="AE126" s="33"/>
      <c r="AT126" s="14" t="s">
        <v>137</v>
      </c>
      <c r="AU126" s="14" t="s">
        <v>78</v>
      </c>
    </row>
    <row r="127" s="2" customFormat="1" ht="14.4" customHeight="1">
      <c r="A127" s="33"/>
      <c r="B127" s="34"/>
      <c r="C127" s="193" t="s">
        <v>167</v>
      </c>
      <c r="D127" s="193" t="s">
        <v>130</v>
      </c>
      <c r="E127" s="194" t="s">
        <v>201</v>
      </c>
      <c r="F127" s="195" t="s">
        <v>202</v>
      </c>
      <c r="G127" s="196" t="s">
        <v>133</v>
      </c>
      <c r="H127" s="197">
        <v>3736</v>
      </c>
      <c r="I127" s="198">
        <v>0</v>
      </c>
      <c r="J127" s="198">
        <v>12.800000000000001</v>
      </c>
      <c r="K127" s="198">
        <f>ROUND(P127*H127,2)</f>
        <v>47820.800000000003</v>
      </c>
      <c r="L127" s="195" t="s">
        <v>1</v>
      </c>
      <c r="M127" s="36"/>
      <c r="N127" s="199" t="s">
        <v>1</v>
      </c>
      <c r="O127" s="200" t="s">
        <v>43</v>
      </c>
      <c r="P127" s="201">
        <f>I127+J127</f>
        <v>12.800000000000001</v>
      </c>
      <c r="Q127" s="201">
        <f>ROUND(I127*H127,2)</f>
        <v>0</v>
      </c>
      <c r="R127" s="201">
        <f>ROUND(J127*H127,2)</f>
        <v>47820.800000000003</v>
      </c>
      <c r="S127" s="202">
        <v>0</v>
      </c>
      <c r="T127" s="202">
        <f>S127*H127</f>
        <v>0</v>
      </c>
      <c r="U127" s="202">
        <v>0</v>
      </c>
      <c r="V127" s="202">
        <f>U127*H127</f>
        <v>0</v>
      </c>
      <c r="W127" s="202">
        <v>0</v>
      </c>
      <c r="X127" s="202">
        <f>W127*H127</f>
        <v>0</v>
      </c>
      <c r="Y127" s="203" t="s">
        <v>1</v>
      </c>
      <c r="Z127" s="33"/>
      <c r="AA127" s="33"/>
      <c r="AB127" s="33"/>
      <c r="AC127" s="33"/>
      <c r="AD127" s="33"/>
      <c r="AE127" s="33"/>
      <c r="AR127" s="204" t="s">
        <v>134</v>
      </c>
      <c r="AT127" s="204" t="s">
        <v>130</v>
      </c>
      <c r="AU127" s="204" t="s">
        <v>78</v>
      </c>
      <c r="AY127" s="14" t="s">
        <v>135</v>
      </c>
      <c r="BE127" s="205">
        <f>IF(O127="základní",K127,0)</f>
        <v>0</v>
      </c>
      <c r="BF127" s="205">
        <f>IF(O127="snížená",K127,0)</f>
        <v>0</v>
      </c>
      <c r="BG127" s="205">
        <f>IF(O127="zákl. přenesená",K127,0)</f>
        <v>47820.800000000003</v>
      </c>
      <c r="BH127" s="205">
        <f>IF(O127="sníž. přenesená",K127,0)</f>
        <v>0</v>
      </c>
      <c r="BI127" s="205">
        <f>IF(O127="nulová",K127,0)</f>
        <v>0</v>
      </c>
      <c r="BJ127" s="14" t="s">
        <v>134</v>
      </c>
      <c r="BK127" s="205">
        <f>ROUND(P127*H127,2)</f>
        <v>47820.800000000003</v>
      </c>
      <c r="BL127" s="14" t="s">
        <v>134</v>
      </c>
      <c r="BM127" s="204" t="s">
        <v>203</v>
      </c>
    </row>
    <row r="128" s="2" customFormat="1">
      <c r="A128" s="33"/>
      <c r="B128" s="34"/>
      <c r="C128" s="35"/>
      <c r="D128" s="206" t="s">
        <v>137</v>
      </c>
      <c r="E128" s="35"/>
      <c r="F128" s="207" t="s">
        <v>202</v>
      </c>
      <c r="G128" s="35"/>
      <c r="H128" s="35"/>
      <c r="I128" s="35"/>
      <c r="J128" s="35"/>
      <c r="K128" s="35"/>
      <c r="L128" s="35"/>
      <c r="M128" s="36"/>
      <c r="N128" s="208"/>
      <c r="O128" s="209"/>
      <c r="P128" s="86"/>
      <c r="Q128" s="86"/>
      <c r="R128" s="86"/>
      <c r="S128" s="86"/>
      <c r="T128" s="86"/>
      <c r="U128" s="86"/>
      <c r="V128" s="86"/>
      <c r="W128" s="86"/>
      <c r="X128" s="86"/>
      <c r="Y128" s="87"/>
      <c r="Z128" s="33"/>
      <c r="AA128" s="33"/>
      <c r="AB128" s="33"/>
      <c r="AC128" s="33"/>
      <c r="AD128" s="33"/>
      <c r="AE128" s="33"/>
      <c r="AT128" s="14" t="s">
        <v>137</v>
      </c>
      <c r="AU128" s="14" t="s">
        <v>78</v>
      </c>
    </row>
    <row r="129" s="2" customFormat="1" ht="24.15" customHeight="1">
      <c r="A129" s="33"/>
      <c r="B129" s="34"/>
      <c r="C129" s="193" t="s">
        <v>204</v>
      </c>
      <c r="D129" s="193" t="s">
        <v>130</v>
      </c>
      <c r="E129" s="194" t="s">
        <v>205</v>
      </c>
      <c r="F129" s="195" t="s">
        <v>206</v>
      </c>
      <c r="G129" s="196" t="s">
        <v>133</v>
      </c>
      <c r="H129" s="197">
        <v>3736</v>
      </c>
      <c r="I129" s="198">
        <v>0</v>
      </c>
      <c r="J129" s="198">
        <v>87.049999999999997</v>
      </c>
      <c r="K129" s="198">
        <f>ROUND(P129*H129,2)</f>
        <v>325218.79999999999</v>
      </c>
      <c r="L129" s="195" t="s">
        <v>1</v>
      </c>
      <c r="M129" s="36"/>
      <c r="N129" s="199" t="s">
        <v>1</v>
      </c>
      <c r="O129" s="200" t="s">
        <v>43</v>
      </c>
      <c r="P129" s="201">
        <f>I129+J129</f>
        <v>87.049999999999997</v>
      </c>
      <c r="Q129" s="201">
        <f>ROUND(I129*H129,2)</f>
        <v>0</v>
      </c>
      <c r="R129" s="201">
        <f>ROUND(J129*H129,2)</f>
        <v>325218.79999999999</v>
      </c>
      <c r="S129" s="202">
        <v>0</v>
      </c>
      <c r="T129" s="202">
        <f>S129*H129</f>
        <v>0</v>
      </c>
      <c r="U129" s="202">
        <v>0</v>
      </c>
      <c r="V129" s="202">
        <f>U129*H129</f>
        <v>0</v>
      </c>
      <c r="W129" s="202">
        <v>0</v>
      </c>
      <c r="X129" s="202">
        <f>W129*H129</f>
        <v>0</v>
      </c>
      <c r="Y129" s="203" t="s">
        <v>1</v>
      </c>
      <c r="Z129" s="33"/>
      <c r="AA129" s="33"/>
      <c r="AB129" s="33"/>
      <c r="AC129" s="33"/>
      <c r="AD129" s="33"/>
      <c r="AE129" s="33"/>
      <c r="AR129" s="204" t="s">
        <v>134</v>
      </c>
      <c r="AT129" s="204" t="s">
        <v>130</v>
      </c>
      <c r="AU129" s="204" t="s">
        <v>78</v>
      </c>
      <c r="AY129" s="14" t="s">
        <v>135</v>
      </c>
      <c r="BE129" s="205">
        <f>IF(O129="základní",K129,0)</f>
        <v>0</v>
      </c>
      <c r="BF129" s="205">
        <f>IF(O129="snížená",K129,0)</f>
        <v>0</v>
      </c>
      <c r="BG129" s="205">
        <f>IF(O129="zákl. přenesená",K129,0)</f>
        <v>325218.79999999999</v>
      </c>
      <c r="BH129" s="205">
        <f>IF(O129="sníž. přenesená",K129,0)</f>
        <v>0</v>
      </c>
      <c r="BI129" s="205">
        <f>IF(O129="nulová",K129,0)</f>
        <v>0</v>
      </c>
      <c r="BJ129" s="14" t="s">
        <v>134</v>
      </c>
      <c r="BK129" s="205">
        <f>ROUND(P129*H129,2)</f>
        <v>325218.79999999999</v>
      </c>
      <c r="BL129" s="14" t="s">
        <v>134</v>
      </c>
      <c r="BM129" s="204" t="s">
        <v>207</v>
      </c>
    </row>
    <row r="130" s="2" customFormat="1">
      <c r="A130" s="33"/>
      <c r="B130" s="34"/>
      <c r="C130" s="35"/>
      <c r="D130" s="206" t="s">
        <v>137</v>
      </c>
      <c r="E130" s="35"/>
      <c r="F130" s="207" t="s">
        <v>206</v>
      </c>
      <c r="G130" s="35"/>
      <c r="H130" s="35"/>
      <c r="I130" s="35"/>
      <c r="J130" s="35"/>
      <c r="K130" s="35"/>
      <c r="L130" s="35"/>
      <c r="M130" s="36"/>
      <c r="N130" s="208"/>
      <c r="O130" s="209"/>
      <c r="P130" s="86"/>
      <c r="Q130" s="86"/>
      <c r="R130" s="86"/>
      <c r="S130" s="86"/>
      <c r="T130" s="86"/>
      <c r="U130" s="86"/>
      <c r="V130" s="86"/>
      <c r="W130" s="86"/>
      <c r="X130" s="86"/>
      <c r="Y130" s="87"/>
      <c r="Z130" s="33"/>
      <c r="AA130" s="33"/>
      <c r="AB130" s="33"/>
      <c r="AC130" s="33"/>
      <c r="AD130" s="33"/>
      <c r="AE130" s="33"/>
      <c r="AT130" s="14" t="s">
        <v>137</v>
      </c>
      <c r="AU130" s="14" t="s">
        <v>78</v>
      </c>
    </row>
    <row r="131" s="2" customFormat="1" ht="14.4" customHeight="1">
      <c r="A131" s="33"/>
      <c r="B131" s="34"/>
      <c r="C131" s="193" t="s">
        <v>208</v>
      </c>
      <c r="D131" s="193" t="s">
        <v>130</v>
      </c>
      <c r="E131" s="194" t="s">
        <v>209</v>
      </c>
      <c r="F131" s="195" t="s">
        <v>210</v>
      </c>
      <c r="G131" s="196" t="s">
        <v>196</v>
      </c>
      <c r="H131" s="197">
        <v>3691</v>
      </c>
      <c r="I131" s="198">
        <v>0</v>
      </c>
      <c r="J131" s="198">
        <v>43.890000000000001</v>
      </c>
      <c r="K131" s="198">
        <f>ROUND(P131*H131,2)</f>
        <v>161997.98999999999</v>
      </c>
      <c r="L131" s="195" t="s">
        <v>1</v>
      </c>
      <c r="M131" s="36"/>
      <c r="N131" s="199" t="s">
        <v>1</v>
      </c>
      <c r="O131" s="200" t="s">
        <v>43</v>
      </c>
      <c r="P131" s="201">
        <f>I131+J131</f>
        <v>43.890000000000001</v>
      </c>
      <c r="Q131" s="201">
        <f>ROUND(I131*H131,2)</f>
        <v>0</v>
      </c>
      <c r="R131" s="201">
        <f>ROUND(J131*H131,2)</f>
        <v>161997.98999999999</v>
      </c>
      <c r="S131" s="202">
        <v>0</v>
      </c>
      <c r="T131" s="202">
        <f>S131*H131</f>
        <v>0</v>
      </c>
      <c r="U131" s="202">
        <v>0</v>
      </c>
      <c r="V131" s="202">
        <f>U131*H131</f>
        <v>0</v>
      </c>
      <c r="W131" s="202">
        <v>0</v>
      </c>
      <c r="X131" s="202">
        <f>W131*H131</f>
        <v>0</v>
      </c>
      <c r="Y131" s="203" t="s">
        <v>1</v>
      </c>
      <c r="Z131" s="33"/>
      <c r="AA131" s="33"/>
      <c r="AB131" s="33"/>
      <c r="AC131" s="33"/>
      <c r="AD131" s="33"/>
      <c r="AE131" s="33"/>
      <c r="AR131" s="204" t="s">
        <v>134</v>
      </c>
      <c r="AT131" s="204" t="s">
        <v>130</v>
      </c>
      <c r="AU131" s="204" t="s">
        <v>78</v>
      </c>
      <c r="AY131" s="14" t="s">
        <v>135</v>
      </c>
      <c r="BE131" s="205">
        <f>IF(O131="základní",K131,0)</f>
        <v>0</v>
      </c>
      <c r="BF131" s="205">
        <f>IF(O131="snížená",K131,0)</f>
        <v>0</v>
      </c>
      <c r="BG131" s="205">
        <f>IF(O131="zákl. přenesená",K131,0)</f>
        <v>161997.98999999999</v>
      </c>
      <c r="BH131" s="205">
        <f>IF(O131="sníž. přenesená",K131,0)</f>
        <v>0</v>
      </c>
      <c r="BI131" s="205">
        <f>IF(O131="nulová",K131,0)</f>
        <v>0</v>
      </c>
      <c r="BJ131" s="14" t="s">
        <v>134</v>
      </c>
      <c r="BK131" s="205">
        <f>ROUND(P131*H131,2)</f>
        <v>161997.98999999999</v>
      </c>
      <c r="BL131" s="14" t="s">
        <v>134</v>
      </c>
      <c r="BM131" s="204" t="s">
        <v>211</v>
      </c>
    </row>
    <row r="132" s="2" customFormat="1">
      <c r="A132" s="33"/>
      <c r="B132" s="34"/>
      <c r="C132" s="35"/>
      <c r="D132" s="206" t="s">
        <v>137</v>
      </c>
      <c r="E132" s="35"/>
      <c r="F132" s="207" t="s">
        <v>210</v>
      </c>
      <c r="G132" s="35"/>
      <c r="H132" s="35"/>
      <c r="I132" s="35"/>
      <c r="J132" s="35"/>
      <c r="K132" s="35"/>
      <c r="L132" s="35"/>
      <c r="M132" s="36"/>
      <c r="N132" s="208"/>
      <c r="O132" s="209"/>
      <c r="P132" s="86"/>
      <c r="Q132" s="86"/>
      <c r="R132" s="86"/>
      <c r="S132" s="86"/>
      <c r="T132" s="86"/>
      <c r="U132" s="86"/>
      <c r="V132" s="86"/>
      <c r="W132" s="86"/>
      <c r="X132" s="86"/>
      <c r="Y132" s="87"/>
      <c r="Z132" s="33"/>
      <c r="AA132" s="33"/>
      <c r="AB132" s="33"/>
      <c r="AC132" s="33"/>
      <c r="AD132" s="33"/>
      <c r="AE132" s="33"/>
      <c r="AT132" s="14" t="s">
        <v>137</v>
      </c>
      <c r="AU132" s="14" t="s">
        <v>78</v>
      </c>
    </row>
    <row r="133" s="2" customFormat="1" ht="24.15" customHeight="1">
      <c r="A133" s="33"/>
      <c r="B133" s="34"/>
      <c r="C133" s="210" t="s">
        <v>177</v>
      </c>
      <c r="D133" s="210" t="s">
        <v>164</v>
      </c>
      <c r="E133" s="211" t="s">
        <v>212</v>
      </c>
      <c r="F133" s="212" t="s">
        <v>213</v>
      </c>
      <c r="G133" s="213" t="s">
        <v>141</v>
      </c>
      <c r="H133" s="214">
        <v>8</v>
      </c>
      <c r="I133" s="215">
        <v>102.13</v>
      </c>
      <c r="J133" s="216"/>
      <c r="K133" s="215">
        <f>ROUND(P133*H133,2)</f>
        <v>817.03999999999996</v>
      </c>
      <c r="L133" s="212" t="s">
        <v>1</v>
      </c>
      <c r="M133" s="217"/>
      <c r="N133" s="218" t="s">
        <v>1</v>
      </c>
      <c r="O133" s="200" t="s">
        <v>43</v>
      </c>
      <c r="P133" s="201">
        <f>I133+J133</f>
        <v>102.13</v>
      </c>
      <c r="Q133" s="201">
        <f>ROUND(I133*H133,2)</f>
        <v>817.03999999999996</v>
      </c>
      <c r="R133" s="201">
        <f>ROUND(J133*H133,2)</f>
        <v>0</v>
      </c>
      <c r="S133" s="202">
        <v>0</v>
      </c>
      <c r="T133" s="202">
        <f>S133*H133</f>
        <v>0</v>
      </c>
      <c r="U133" s="202">
        <v>0</v>
      </c>
      <c r="V133" s="202">
        <f>U133*H133</f>
        <v>0</v>
      </c>
      <c r="W133" s="202">
        <v>0</v>
      </c>
      <c r="X133" s="202">
        <f>W133*H133</f>
        <v>0</v>
      </c>
      <c r="Y133" s="203" t="s">
        <v>1</v>
      </c>
      <c r="Z133" s="33"/>
      <c r="AA133" s="33"/>
      <c r="AB133" s="33"/>
      <c r="AC133" s="33"/>
      <c r="AD133" s="33"/>
      <c r="AE133" s="33"/>
      <c r="AR133" s="204" t="s">
        <v>167</v>
      </c>
      <c r="AT133" s="204" t="s">
        <v>164</v>
      </c>
      <c r="AU133" s="204" t="s">
        <v>78</v>
      </c>
      <c r="AY133" s="14" t="s">
        <v>135</v>
      </c>
      <c r="BE133" s="205">
        <f>IF(O133="základní",K133,0)</f>
        <v>0</v>
      </c>
      <c r="BF133" s="205">
        <f>IF(O133="snížená",K133,0)</f>
        <v>0</v>
      </c>
      <c r="BG133" s="205">
        <f>IF(O133="zákl. přenesená",K133,0)</f>
        <v>817.03999999999996</v>
      </c>
      <c r="BH133" s="205">
        <f>IF(O133="sníž. přenesená",K133,0)</f>
        <v>0</v>
      </c>
      <c r="BI133" s="205">
        <f>IF(O133="nulová",K133,0)</f>
        <v>0</v>
      </c>
      <c r="BJ133" s="14" t="s">
        <v>134</v>
      </c>
      <c r="BK133" s="205">
        <f>ROUND(P133*H133,2)</f>
        <v>817.03999999999996</v>
      </c>
      <c r="BL133" s="14" t="s">
        <v>134</v>
      </c>
      <c r="BM133" s="204" t="s">
        <v>214</v>
      </c>
    </row>
    <row r="134" s="2" customFormat="1">
      <c r="A134" s="33"/>
      <c r="B134" s="34"/>
      <c r="C134" s="35"/>
      <c r="D134" s="206" t="s">
        <v>137</v>
      </c>
      <c r="E134" s="35"/>
      <c r="F134" s="207" t="s">
        <v>213</v>
      </c>
      <c r="G134" s="35"/>
      <c r="H134" s="35"/>
      <c r="I134" s="35"/>
      <c r="J134" s="35"/>
      <c r="K134" s="35"/>
      <c r="L134" s="35"/>
      <c r="M134" s="36"/>
      <c r="N134" s="219"/>
      <c r="O134" s="220"/>
      <c r="P134" s="221"/>
      <c r="Q134" s="221"/>
      <c r="R134" s="221"/>
      <c r="S134" s="221"/>
      <c r="T134" s="221"/>
      <c r="U134" s="221"/>
      <c r="V134" s="221"/>
      <c r="W134" s="221"/>
      <c r="X134" s="221"/>
      <c r="Y134" s="222"/>
      <c r="Z134" s="33"/>
      <c r="AA134" s="33"/>
      <c r="AB134" s="33"/>
      <c r="AC134" s="33"/>
      <c r="AD134" s="33"/>
      <c r="AE134" s="33"/>
      <c r="AT134" s="14" t="s">
        <v>137</v>
      </c>
      <c r="AU134" s="14" t="s">
        <v>78</v>
      </c>
    </row>
    <row r="135" s="2" customFormat="1" ht="6.96" customHeight="1">
      <c r="A135" s="33"/>
      <c r="B135" s="61"/>
      <c r="C135" s="62"/>
      <c r="D135" s="62"/>
      <c r="E135" s="62"/>
      <c r="F135" s="62"/>
      <c r="G135" s="62"/>
      <c r="H135" s="62"/>
      <c r="I135" s="62"/>
      <c r="J135" s="62"/>
      <c r="K135" s="62"/>
      <c r="L135" s="62"/>
      <c r="M135" s="36"/>
      <c r="N135" s="33"/>
      <c r="P135" s="33"/>
      <c r="Q135" s="33"/>
      <c r="R135" s="33"/>
      <c r="S135" s="33"/>
      <c r="T135" s="33"/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</row>
  </sheetData>
  <sheetProtection sheet="1" autoFilter="0" formatColumns="0" formatRows="0" objects="1" scenarios="1" spinCount="100000" saltValue="WRaoc5Au9j08msB38VcgkJgQsmkGpVomlLuFAuMfpM744COGl//T00KzVJnRhrohcyk4/MV5tj6H6NTfPk/acA==" hashValue="wPIQ85ni6LYyE+q1J6VqEY3Wpas2wIi+XTtKH+bIUmjWUQytbGx5i+/epRNoIVmzn/H8+v1nzwbO3pNIeYp3zw==" algorithmName="SHA-512" password="CC35"/>
  <autoFilter ref="C119:L134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M2:Z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15.5" style="1" customWidth="1"/>
    <col min="13" max="13" width="9.332031" style="1" customWidth="1"/>
    <col min="14" max="14" width="10.83203" style="1" hidden="1" customWidth="1"/>
    <col min="15" max="15" width="9.332031" style="1" hidden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4.16016" style="1" hidden="1" customWidth="1"/>
    <col min="23" max="23" width="14.16016" style="1" hidden="1" customWidth="1"/>
    <col min="24" max="24" width="14.16016" style="1" hidden="1" customWidth="1"/>
    <col min="25" max="25" width="14.16016" style="1" hidden="1" customWidth="1"/>
    <col min="26" max="26" width="16.33203" style="1" customWidth="1"/>
    <col min="27" max="27" width="12.33203" style="1" customWidth="1"/>
    <col min="28" max="28" width="15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19"/>
    </row>
    <row r="2" s="1" customFormat="1" ht="36.96" customHeight="1"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T2" s="14" t="s">
        <v>94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137"/>
      <c r="M3" s="17"/>
      <c r="AT3" s="14" t="s">
        <v>88</v>
      </c>
    </row>
    <row r="4" s="1" customFormat="1" ht="24.96" customHeight="1">
      <c r="B4" s="17"/>
      <c r="D4" s="138" t="s">
        <v>99</v>
      </c>
      <c r="M4" s="17"/>
      <c r="N4" s="139" t="s">
        <v>11</v>
      </c>
      <c r="AT4" s="14" t="s">
        <v>5</v>
      </c>
    </row>
    <row r="5" s="1" customFormat="1" ht="6.96" customHeight="1">
      <c r="B5" s="17"/>
      <c r="M5" s="17"/>
    </row>
    <row r="6" s="1" customFormat="1" ht="12" customHeight="1">
      <c r="B6" s="17"/>
      <c r="D6" s="140" t="s">
        <v>15</v>
      </c>
      <c r="M6" s="17"/>
    </row>
    <row r="7" s="1" customFormat="1" ht="16.5" customHeight="1">
      <c r="B7" s="17"/>
      <c r="E7" s="141" t="str">
        <f>'Rekapitulace stavby'!K6</f>
        <v>Oprava kabelizace M. Budějovice - Blížkovice</v>
      </c>
      <c r="F7" s="140"/>
      <c r="G7" s="140"/>
      <c r="H7" s="140"/>
      <c r="M7" s="17"/>
    </row>
    <row r="8" s="2" customFormat="1" ht="12" customHeight="1">
      <c r="A8" s="33"/>
      <c r="B8" s="36"/>
      <c r="C8" s="33"/>
      <c r="D8" s="140" t="s">
        <v>100</v>
      </c>
      <c r="E8" s="33"/>
      <c r="F8" s="33"/>
      <c r="G8" s="33"/>
      <c r="H8" s="33"/>
      <c r="I8" s="33"/>
      <c r="J8" s="33"/>
      <c r="K8" s="33"/>
      <c r="L8" s="33"/>
      <c r="M8" s="58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="2" customFormat="1" ht="16.5" customHeight="1">
      <c r="A9" s="33"/>
      <c r="B9" s="36"/>
      <c r="C9" s="33"/>
      <c r="D9" s="33"/>
      <c r="E9" s="142" t="s">
        <v>215</v>
      </c>
      <c r="F9" s="33"/>
      <c r="G9" s="33"/>
      <c r="H9" s="33"/>
      <c r="I9" s="33"/>
      <c r="J9" s="33"/>
      <c r="K9" s="33"/>
      <c r="L9" s="33"/>
      <c r="M9" s="58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="2" customFormat="1">
      <c r="A10" s="33"/>
      <c r="B10" s="36"/>
      <c r="C10" s="33"/>
      <c r="D10" s="33"/>
      <c r="E10" s="33"/>
      <c r="F10" s="33"/>
      <c r="G10" s="33"/>
      <c r="H10" s="33"/>
      <c r="I10" s="33"/>
      <c r="J10" s="33"/>
      <c r="K10" s="33"/>
      <c r="L10" s="33"/>
      <c r="M10" s="58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="2" customFormat="1" ht="12" customHeight="1">
      <c r="A11" s="33"/>
      <c r="B11" s="36"/>
      <c r="C11" s="33"/>
      <c r="D11" s="140" t="s">
        <v>17</v>
      </c>
      <c r="E11" s="33"/>
      <c r="F11" s="143" t="s">
        <v>1</v>
      </c>
      <c r="G11" s="33"/>
      <c r="H11" s="33"/>
      <c r="I11" s="140" t="s">
        <v>18</v>
      </c>
      <c r="J11" s="143" t="s">
        <v>1</v>
      </c>
      <c r="K11" s="33"/>
      <c r="L11" s="33"/>
      <c r="M11" s="58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="2" customFormat="1" ht="12" customHeight="1">
      <c r="A12" s="33"/>
      <c r="B12" s="36"/>
      <c r="C12" s="33"/>
      <c r="D12" s="140" t="s">
        <v>19</v>
      </c>
      <c r="E12" s="33"/>
      <c r="F12" s="143" t="s">
        <v>20</v>
      </c>
      <c r="G12" s="33"/>
      <c r="H12" s="33"/>
      <c r="I12" s="140" t="s">
        <v>21</v>
      </c>
      <c r="J12" s="144" t="str">
        <f>'Rekapitulace stavby'!AN8</f>
        <v>26. 10. 2020</v>
      </c>
      <c r="K12" s="33"/>
      <c r="L12" s="33"/>
      <c r="M12" s="58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="2" customFormat="1" ht="10.8" customHeight="1">
      <c r="A13" s="33"/>
      <c r="B13" s="36"/>
      <c r="C13" s="33"/>
      <c r="D13" s="33"/>
      <c r="E13" s="33"/>
      <c r="F13" s="33"/>
      <c r="G13" s="33"/>
      <c r="H13" s="33"/>
      <c r="I13" s="33"/>
      <c r="J13" s="33"/>
      <c r="K13" s="33"/>
      <c r="L13" s="33"/>
      <c r="M13" s="58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="2" customFormat="1" ht="12" customHeight="1">
      <c r="A14" s="33"/>
      <c r="B14" s="36"/>
      <c r="C14" s="33"/>
      <c r="D14" s="140" t="s">
        <v>23</v>
      </c>
      <c r="E14" s="33"/>
      <c r="F14" s="33"/>
      <c r="G14" s="33"/>
      <c r="H14" s="33"/>
      <c r="I14" s="140" t="s">
        <v>24</v>
      </c>
      <c r="J14" s="143" t="s">
        <v>25</v>
      </c>
      <c r="K14" s="33"/>
      <c r="L14" s="33"/>
      <c r="M14" s="58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="2" customFormat="1" ht="18" customHeight="1">
      <c r="A15" s="33"/>
      <c r="B15" s="36"/>
      <c r="C15" s="33"/>
      <c r="D15" s="33"/>
      <c r="E15" s="143" t="s">
        <v>26</v>
      </c>
      <c r="F15" s="33"/>
      <c r="G15" s="33"/>
      <c r="H15" s="33"/>
      <c r="I15" s="140" t="s">
        <v>27</v>
      </c>
      <c r="J15" s="143" t="s">
        <v>1</v>
      </c>
      <c r="K15" s="33"/>
      <c r="L15" s="33"/>
      <c r="M15" s="58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="2" customFormat="1" ht="6.96" customHeight="1">
      <c r="A16" s="33"/>
      <c r="B16" s="36"/>
      <c r="C16" s="33"/>
      <c r="D16" s="33"/>
      <c r="E16" s="33"/>
      <c r="F16" s="33"/>
      <c r="G16" s="33"/>
      <c r="H16" s="33"/>
      <c r="I16" s="33"/>
      <c r="J16" s="33"/>
      <c r="K16" s="33"/>
      <c r="L16" s="33"/>
      <c r="M16" s="58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="2" customFormat="1" ht="12" customHeight="1">
      <c r="A17" s="33"/>
      <c r="B17" s="36"/>
      <c r="C17" s="33"/>
      <c r="D17" s="140" t="s">
        <v>28</v>
      </c>
      <c r="E17" s="33"/>
      <c r="F17" s="33"/>
      <c r="G17" s="33"/>
      <c r="H17" s="33"/>
      <c r="I17" s="140" t="s">
        <v>24</v>
      </c>
      <c r="J17" s="143" t="str">
        <f>'Rekapitulace stavby'!AN13</f>
        <v/>
      </c>
      <c r="K17" s="33"/>
      <c r="L17" s="33"/>
      <c r="M17" s="58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="2" customFormat="1" ht="18" customHeight="1">
      <c r="A18" s="33"/>
      <c r="B18" s="36"/>
      <c r="C18" s="33"/>
      <c r="D18" s="33"/>
      <c r="E18" s="143" t="str">
        <f>'Rekapitulace stavby'!E14</f>
        <v xml:space="preserve"> </v>
      </c>
      <c r="F18" s="143"/>
      <c r="G18" s="143"/>
      <c r="H18" s="143"/>
      <c r="I18" s="140" t="s">
        <v>27</v>
      </c>
      <c r="J18" s="143" t="str">
        <f>'Rekapitulace stavby'!AN14</f>
        <v/>
      </c>
      <c r="K18" s="33"/>
      <c r="L18" s="33"/>
      <c r="M18" s="58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="2" customFormat="1" ht="6.96" customHeight="1">
      <c r="A19" s="33"/>
      <c r="B19" s="36"/>
      <c r="C19" s="33"/>
      <c r="D19" s="33"/>
      <c r="E19" s="33"/>
      <c r="F19" s="33"/>
      <c r="G19" s="33"/>
      <c r="H19" s="33"/>
      <c r="I19" s="33"/>
      <c r="J19" s="33"/>
      <c r="K19" s="33"/>
      <c r="L19" s="33"/>
      <c r="M19" s="58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="2" customFormat="1" ht="12" customHeight="1">
      <c r="A20" s="33"/>
      <c r="B20" s="36"/>
      <c r="C20" s="33"/>
      <c r="D20" s="140" t="s">
        <v>29</v>
      </c>
      <c r="E20" s="33"/>
      <c r="F20" s="33"/>
      <c r="G20" s="33"/>
      <c r="H20" s="33"/>
      <c r="I20" s="140" t="s">
        <v>24</v>
      </c>
      <c r="J20" s="143" t="s">
        <v>1</v>
      </c>
      <c r="K20" s="33"/>
      <c r="L20" s="33"/>
      <c r="M20" s="58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="2" customFormat="1" ht="18" customHeight="1">
      <c r="A21" s="33"/>
      <c r="B21" s="36"/>
      <c r="C21" s="33"/>
      <c r="D21" s="33"/>
      <c r="E21" s="143" t="s">
        <v>20</v>
      </c>
      <c r="F21" s="33"/>
      <c r="G21" s="33"/>
      <c r="H21" s="33"/>
      <c r="I21" s="140" t="s">
        <v>27</v>
      </c>
      <c r="J21" s="143" t="s">
        <v>1</v>
      </c>
      <c r="K21" s="33"/>
      <c r="L21" s="33"/>
      <c r="M21" s="58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="2" customFormat="1" ht="6.96" customHeight="1">
      <c r="A22" s="33"/>
      <c r="B22" s="36"/>
      <c r="C22" s="33"/>
      <c r="D22" s="33"/>
      <c r="E22" s="33"/>
      <c r="F22" s="33"/>
      <c r="G22" s="33"/>
      <c r="H22" s="33"/>
      <c r="I22" s="33"/>
      <c r="J22" s="33"/>
      <c r="K22" s="33"/>
      <c r="L22" s="33"/>
      <c r="M22" s="58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="2" customFormat="1" ht="12" customHeight="1">
      <c r="A23" s="33"/>
      <c r="B23" s="36"/>
      <c r="C23" s="33"/>
      <c r="D23" s="140" t="s">
        <v>30</v>
      </c>
      <c r="E23" s="33"/>
      <c r="F23" s="33"/>
      <c r="G23" s="33"/>
      <c r="H23" s="33"/>
      <c r="I23" s="140" t="s">
        <v>24</v>
      </c>
      <c r="J23" s="143" t="s">
        <v>1</v>
      </c>
      <c r="K23" s="33"/>
      <c r="L23" s="33"/>
      <c r="M23" s="58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="2" customFormat="1" ht="18" customHeight="1">
      <c r="A24" s="33"/>
      <c r="B24" s="36"/>
      <c r="C24" s="33"/>
      <c r="D24" s="33"/>
      <c r="E24" s="143" t="s">
        <v>20</v>
      </c>
      <c r="F24" s="33"/>
      <c r="G24" s="33"/>
      <c r="H24" s="33"/>
      <c r="I24" s="140" t="s">
        <v>27</v>
      </c>
      <c r="J24" s="143" t="s">
        <v>1</v>
      </c>
      <c r="K24" s="33"/>
      <c r="L24" s="33"/>
      <c r="M24" s="58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="2" customFormat="1" ht="6.96" customHeight="1">
      <c r="A25" s="33"/>
      <c r="B25" s="36"/>
      <c r="C25" s="33"/>
      <c r="D25" s="33"/>
      <c r="E25" s="33"/>
      <c r="F25" s="33"/>
      <c r="G25" s="33"/>
      <c r="H25" s="33"/>
      <c r="I25" s="33"/>
      <c r="J25" s="33"/>
      <c r="K25" s="33"/>
      <c r="L25" s="33"/>
      <c r="M25" s="58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="2" customFormat="1" ht="12" customHeight="1">
      <c r="A26" s="33"/>
      <c r="B26" s="36"/>
      <c r="C26" s="33"/>
      <c r="D26" s="140" t="s">
        <v>31</v>
      </c>
      <c r="E26" s="33"/>
      <c r="F26" s="33"/>
      <c r="G26" s="33"/>
      <c r="H26" s="33"/>
      <c r="I26" s="33"/>
      <c r="J26" s="33"/>
      <c r="K26" s="33"/>
      <c r="L26" s="33"/>
      <c r="M26" s="58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5"/>
      <c r="M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3"/>
      <c r="B28" s="36"/>
      <c r="C28" s="33"/>
      <c r="D28" s="33"/>
      <c r="E28" s="33"/>
      <c r="F28" s="33"/>
      <c r="G28" s="33"/>
      <c r="H28" s="33"/>
      <c r="I28" s="33"/>
      <c r="J28" s="33"/>
      <c r="K28" s="33"/>
      <c r="L28" s="33"/>
      <c r="M28" s="58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="2" customFormat="1" ht="6.96" customHeight="1">
      <c r="A29" s="33"/>
      <c r="B29" s="36"/>
      <c r="C29" s="33"/>
      <c r="D29" s="149"/>
      <c r="E29" s="149"/>
      <c r="F29" s="149"/>
      <c r="G29" s="149"/>
      <c r="H29" s="149"/>
      <c r="I29" s="149"/>
      <c r="J29" s="149"/>
      <c r="K29" s="149"/>
      <c r="L29" s="149"/>
      <c r="M29" s="58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="2" customFormat="1" ht="14.4" customHeight="1">
      <c r="A30" s="33"/>
      <c r="B30" s="36"/>
      <c r="C30" s="33"/>
      <c r="D30" s="143" t="s">
        <v>102</v>
      </c>
      <c r="E30" s="33"/>
      <c r="F30" s="33"/>
      <c r="G30" s="33"/>
      <c r="H30" s="33"/>
      <c r="I30" s="33"/>
      <c r="J30" s="33"/>
      <c r="K30" s="150">
        <f>K96</f>
        <v>776928</v>
      </c>
      <c r="L30" s="33"/>
      <c r="M30" s="58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="2" customFormat="1">
      <c r="A31" s="33"/>
      <c r="B31" s="36"/>
      <c r="C31" s="33"/>
      <c r="D31" s="33"/>
      <c r="E31" s="140" t="s">
        <v>33</v>
      </c>
      <c r="F31" s="33"/>
      <c r="G31" s="33"/>
      <c r="H31" s="33"/>
      <c r="I31" s="33"/>
      <c r="J31" s="33"/>
      <c r="K31" s="151">
        <f>I96</f>
        <v>0</v>
      </c>
      <c r="L31" s="33"/>
      <c r="M31" s="58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="2" customFormat="1">
      <c r="A32" s="33"/>
      <c r="B32" s="36"/>
      <c r="C32" s="33"/>
      <c r="D32" s="33"/>
      <c r="E32" s="140" t="s">
        <v>34</v>
      </c>
      <c r="F32" s="33"/>
      <c r="G32" s="33"/>
      <c r="H32" s="33"/>
      <c r="I32" s="33"/>
      <c r="J32" s="33"/>
      <c r="K32" s="151">
        <f>J96</f>
        <v>776928</v>
      </c>
      <c r="L32" s="33"/>
      <c r="M32" s="58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="2" customFormat="1" ht="14.4" customHeight="1">
      <c r="A33" s="33"/>
      <c r="B33" s="36"/>
      <c r="C33" s="33"/>
      <c r="D33" s="152" t="s">
        <v>103</v>
      </c>
      <c r="E33" s="33"/>
      <c r="F33" s="33"/>
      <c r="G33" s="33"/>
      <c r="H33" s="33"/>
      <c r="I33" s="33"/>
      <c r="J33" s="33"/>
      <c r="K33" s="150">
        <f>K104</f>
        <v>0</v>
      </c>
      <c r="L33" s="33"/>
      <c r="M33" s="58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="2" customFormat="1" ht="25.44" customHeight="1">
      <c r="A34" s="33"/>
      <c r="B34" s="36"/>
      <c r="C34" s="33"/>
      <c r="D34" s="153" t="s">
        <v>36</v>
      </c>
      <c r="E34" s="33"/>
      <c r="F34" s="33"/>
      <c r="G34" s="33"/>
      <c r="H34" s="33"/>
      <c r="I34" s="33"/>
      <c r="J34" s="33"/>
      <c r="K34" s="154">
        <f>ROUND(K30 + K33, 2)</f>
        <v>776928</v>
      </c>
      <c r="L34" s="33"/>
      <c r="M34" s="58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="2" customFormat="1" ht="6.96" customHeight="1">
      <c r="A35" s="33"/>
      <c r="B35" s="36"/>
      <c r="C35" s="33"/>
      <c r="D35" s="149"/>
      <c r="E35" s="149"/>
      <c r="F35" s="149"/>
      <c r="G35" s="149"/>
      <c r="H35" s="149"/>
      <c r="I35" s="149"/>
      <c r="J35" s="149"/>
      <c r="K35" s="149"/>
      <c r="L35" s="149"/>
      <c r="M35" s="58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="2" customFormat="1" ht="14.4" customHeight="1">
      <c r="A36" s="33"/>
      <c r="B36" s="36"/>
      <c r="C36" s="33"/>
      <c r="D36" s="33"/>
      <c r="E36" s="33"/>
      <c r="F36" s="155" t="s">
        <v>38</v>
      </c>
      <c r="G36" s="33"/>
      <c r="H36" s="33"/>
      <c r="I36" s="155" t="s">
        <v>37</v>
      </c>
      <c r="J36" s="33"/>
      <c r="K36" s="155" t="s">
        <v>39</v>
      </c>
      <c r="L36" s="33"/>
      <c r="M36" s="58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hidden="1" s="2" customFormat="1" ht="14.4" customHeight="1">
      <c r="A37" s="33"/>
      <c r="B37" s="36"/>
      <c r="C37" s="33"/>
      <c r="D37" s="156" t="s">
        <v>40</v>
      </c>
      <c r="E37" s="140" t="s">
        <v>41</v>
      </c>
      <c r="F37" s="151">
        <f>ROUND((SUM(BE104:BE105) + SUM(BE125:BE146)),  2)</f>
        <v>0</v>
      </c>
      <c r="G37" s="33"/>
      <c r="H37" s="33"/>
      <c r="I37" s="157">
        <v>0.20999999999999999</v>
      </c>
      <c r="J37" s="33"/>
      <c r="K37" s="151">
        <f>ROUND(((SUM(BE104:BE105) + SUM(BE125:BE146))*I37),  2)</f>
        <v>0</v>
      </c>
      <c r="L37" s="33"/>
      <c r="M37" s="58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hidden="1" s="2" customFormat="1" ht="14.4" customHeight="1">
      <c r="A38" s="33"/>
      <c r="B38" s="36"/>
      <c r="C38" s="33"/>
      <c r="D38" s="33"/>
      <c r="E38" s="140" t="s">
        <v>42</v>
      </c>
      <c r="F38" s="151">
        <f>ROUND((SUM(BF104:BF105) + SUM(BF125:BF146)),  2)</f>
        <v>0</v>
      </c>
      <c r="G38" s="33"/>
      <c r="H38" s="33"/>
      <c r="I38" s="157">
        <v>0.14999999999999999</v>
      </c>
      <c r="J38" s="33"/>
      <c r="K38" s="151">
        <f>ROUND(((SUM(BF104:BF105) + SUM(BF125:BF146))*I38),  2)</f>
        <v>0</v>
      </c>
      <c r="L38" s="33"/>
      <c r="M38" s="58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="2" customFormat="1" ht="14.4" customHeight="1">
      <c r="A39" s="33"/>
      <c r="B39" s="36"/>
      <c r="C39" s="33"/>
      <c r="D39" s="140" t="s">
        <v>40</v>
      </c>
      <c r="E39" s="140" t="s">
        <v>43</v>
      </c>
      <c r="F39" s="151">
        <f>ROUND((SUM(BG104:BG105) + SUM(BG125:BG146)),  2)</f>
        <v>776928</v>
      </c>
      <c r="G39" s="33"/>
      <c r="H39" s="33"/>
      <c r="I39" s="157">
        <v>0.20999999999999999</v>
      </c>
      <c r="J39" s="33"/>
      <c r="K39" s="151">
        <f>0</f>
        <v>0</v>
      </c>
      <c r="L39" s="33"/>
      <c r="M39" s="58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="2" customFormat="1" ht="14.4" customHeight="1">
      <c r="A40" s="33"/>
      <c r="B40" s="36"/>
      <c r="C40" s="33"/>
      <c r="D40" s="33"/>
      <c r="E40" s="140" t="s">
        <v>44</v>
      </c>
      <c r="F40" s="151">
        <f>ROUND((SUM(BH104:BH105) + SUM(BH125:BH146)),  2)</f>
        <v>0</v>
      </c>
      <c r="G40" s="33"/>
      <c r="H40" s="33"/>
      <c r="I40" s="157">
        <v>0.14999999999999999</v>
      </c>
      <c r="J40" s="33"/>
      <c r="K40" s="151">
        <f>0</f>
        <v>0</v>
      </c>
      <c r="L40" s="33"/>
      <c r="M40" s="58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hidden="1" s="2" customFormat="1" ht="14.4" customHeight="1">
      <c r="A41" s="33"/>
      <c r="B41" s="36"/>
      <c r="C41" s="33"/>
      <c r="D41" s="33"/>
      <c r="E41" s="140" t="s">
        <v>45</v>
      </c>
      <c r="F41" s="151">
        <f>ROUND((SUM(BI104:BI105) + SUM(BI125:BI146)),  2)</f>
        <v>0</v>
      </c>
      <c r="G41" s="33"/>
      <c r="H41" s="33"/>
      <c r="I41" s="157">
        <v>0</v>
      </c>
      <c r="J41" s="33"/>
      <c r="K41" s="151">
        <f>0</f>
        <v>0</v>
      </c>
      <c r="L41" s="33"/>
      <c r="M41" s="58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="2" customFormat="1" ht="6.96" customHeight="1">
      <c r="A42" s="33"/>
      <c r="B42" s="36"/>
      <c r="C42" s="33"/>
      <c r="D42" s="33"/>
      <c r="E42" s="33"/>
      <c r="F42" s="33"/>
      <c r="G42" s="33"/>
      <c r="H42" s="33"/>
      <c r="I42" s="33"/>
      <c r="J42" s="33"/>
      <c r="K42" s="33"/>
      <c r="L42" s="33"/>
      <c r="M42" s="58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3" s="2" customFormat="1" ht="25.44" customHeight="1">
      <c r="A43" s="33"/>
      <c r="B43" s="36"/>
      <c r="C43" s="158"/>
      <c r="D43" s="159" t="s">
        <v>46</v>
      </c>
      <c r="E43" s="160"/>
      <c r="F43" s="160"/>
      <c r="G43" s="161" t="s">
        <v>47</v>
      </c>
      <c r="H43" s="162" t="s">
        <v>48</v>
      </c>
      <c r="I43" s="160"/>
      <c r="J43" s="160"/>
      <c r="K43" s="163">
        <f>SUM(K34:K41)</f>
        <v>776928</v>
      </c>
      <c r="L43" s="164"/>
      <c r="M43" s="58"/>
      <c r="S43" s="33"/>
      <c r="T43" s="33"/>
      <c r="U43" s="33"/>
      <c r="V43" s="33"/>
      <c r="W43" s="33"/>
      <c r="X43" s="33"/>
      <c r="Y43" s="33"/>
      <c r="Z43" s="33"/>
      <c r="AA43" s="33"/>
      <c r="AB43" s="33"/>
      <c r="AC43" s="33"/>
      <c r="AD43" s="33"/>
      <c r="AE43" s="33"/>
    </row>
    <row r="44" s="2" customFormat="1" ht="14.4" customHeight="1">
      <c r="A44" s="33"/>
      <c r="B44" s="36"/>
      <c r="C44" s="33"/>
      <c r="D44" s="33"/>
      <c r="E44" s="33"/>
      <c r="F44" s="33"/>
      <c r="G44" s="33"/>
      <c r="H44" s="33"/>
      <c r="I44" s="33"/>
      <c r="J44" s="33"/>
      <c r="K44" s="33"/>
      <c r="L44" s="33"/>
      <c r="M44" s="58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</row>
    <row r="45" s="1" customFormat="1" ht="14.4" customHeight="1">
      <c r="B45" s="17"/>
      <c r="M45" s="17"/>
    </row>
    <row r="46" s="1" customFormat="1" ht="14.4" customHeight="1">
      <c r="B46" s="17"/>
      <c r="M46" s="17"/>
    </row>
    <row r="47" s="1" customFormat="1" ht="14.4" customHeight="1">
      <c r="B47" s="17"/>
      <c r="M47" s="17"/>
    </row>
    <row r="48" s="1" customFormat="1" ht="14.4" customHeight="1">
      <c r="B48" s="17"/>
      <c r="M48" s="17"/>
    </row>
    <row r="49" s="1" customFormat="1" ht="14.4" customHeight="1">
      <c r="B49" s="17"/>
      <c r="M49" s="17"/>
    </row>
    <row r="50" s="2" customFormat="1" ht="14.4" customHeight="1">
      <c r="B50" s="58"/>
      <c r="D50" s="165" t="s">
        <v>49</v>
      </c>
      <c r="E50" s="166"/>
      <c r="F50" s="166"/>
      <c r="G50" s="165" t="s">
        <v>50</v>
      </c>
      <c r="H50" s="166"/>
      <c r="I50" s="166"/>
      <c r="J50" s="166"/>
      <c r="K50" s="166"/>
      <c r="L50" s="166"/>
      <c r="M50" s="58"/>
    </row>
    <row r="51">
      <c r="B51" s="17"/>
      <c r="M51" s="17"/>
    </row>
    <row r="52">
      <c r="B52" s="17"/>
      <c r="M52" s="17"/>
    </row>
    <row r="53">
      <c r="B53" s="17"/>
      <c r="M53" s="17"/>
    </row>
    <row r="54">
      <c r="B54" s="17"/>
      <c r="M54" s="17"/>
    </row>
    <row r="55">
      <c r="B55" s="17"/>
      <c r="M55" s="17"/>
    </row>
    <row r="56">
      <c r="B56" s="17"/>
      <c r="M56" s="17"/>
    </row>
    <row r="57">
      <c r="B57" s="17"/>
      <c r="M57" s="17"/>
    </row>
    <row r="58">
      <c r="B58" s="17"/>
      <c r="M58" s="17"/>
    </row>
    <row r="59">
      <c r="B59" s="17"/>
      <c r="M59" s="17"/>
    </row>
    <row r="60">
      <c r="B60" s="17"/>
      <c r="M60" s="17"/>
    </row>
    <row r="61" s="2" customFormat="1">
      <c r="A61" s="33"/>
      <c r="B61" s="36"/>
      <c r="C61" s="33"/>
      <c r="D61" s="167" t="s">
        <v>51</v>
      </c>
      <c r="E61" s="168"/>
      <c r="F61" s="169" t="s">
        <v>52</v>
      </c>
      <c r="G61" s="167" t="s">
        <v>51</v>
      </c>
      <c r="H61" s="168"/>
      <c r="I61" s="168"/>
      <c r="J61" s="170" t="s">
        <v>52</v>
      </c>
      <c r="K61" s="168"/>
      <c r="L61" s="168"/>
      <c r="M61" s="58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>
      <c r="B62" s="17"/>
      <c r="M62" s="17"/>
    </row>
    <row r="63">
      <c r="B63" s="17"/>
      <c r="M63" s="17"/>
    </row>
    <row r="64">
      <c r="B64" s="17"/>
      <c r="M64" s="17"/>
    </row>
    <row r="65" s="2" customFormat="1">
      <c r="A65" s="33"/>
      <c r="B65" s="36"/>
      <c r="C65" s="33"/>
      <c r="D65" s="165" t="s">
        <v>53</v>
      </c>
      <c r="E65" s="171"/>
      <c r="F65" s="171"/>
      <c r="G65" s="165" t="s">
        <v>54</v>
      </c>
      <c r="H65" s="171"/>
      <c r="I65" s="171"/>
      <c r="J65" s="171"/>
      <c r="K65" s="171"/>
      <c r="L65" s="171"/>
      <c r="M65" s="58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>
      <c r="B66" s="17"/>
      <c r="M66" s="17"/>
    </row>
    <row r="67">
      <c r="B67" s="17"/>
      <c r="M67" s="17"/>
    </row>
    <row r="68">
      <c r="B68" s="17"/>
      <c r="M68" s="17"/>
    </row>
    <row r="69">
      <c r="B69" s="17"/>
      <c r="M69" s="17"/>
    </row>
    <row r="70">
      <c r="B70" s="17"/>
      <c r="M70" s="17"/>
    </row>
    <row r="71">
      <c r="B71" s="17"/>
      <c r="M71" s="17"/>
    </row>
    <row r="72">
      <c r="B72" s="17"/>
      <c r="M72" s="17"/>
    </row>
    <row r="73">
      <c r="B73" s="17"/>
      <c r="M73" s="17"/>
    </row>
    <row r="74">
      <c r="B74" s="17"/>
      <c r="M74" s="17"/>
    </row>
    <row r="75">
      <c r="B75" s="17"/>
      <c r="M75" s="17"/>
    </row>
    <row r="76" s="2" customFormat="1">
      <c r="A76" s="33"/>
      <c r="B76" s="36"/>
      <c r="C76" s="33"/>
      <c r="D76" s="167" t="s">
        <v>51</v>
      </c>
      <c r="E76" s="168"/>
      <c r="F76" s="169" t="s">
        <v>52</v>
      </c>
      <c r="G76" s="167" t="s">
        <v>51</v>
      </c>
      <c r="H76" s="168"/>
      <c r="I76" s="168"/>
      <c r="J76" s="170" t="s">
        <v>52</v>
      </c>
      <c r="K76" s="168"/>
      <c r="L76" s="168"/>
      <c r="M76" s="58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="2" customFormat="1" ht="14.4" customHeight="1">
      <c r="A77" s="33"/>
      <c r="B77" s="172"/>
      <c r="C77" s="173"/>
      <c r="D77" s="173"/>
      <c r="E77" s="173"/>
      <c r="F77" s="173"/>
      <c r="G77" s="173"/>
      <c r="H77" s="173"/>
      <c r="I77" s="173"/>
      <c r="J77" s="173"/>
      <c r="K77" s="173"/>
      <c r="L77" s="173"/>
      <c r="M77" s="58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="2" customFormat="1" ht="6.96" customHeight="1">
      <c r="A81" s="33"/>
      <c r="B81" s="174"/>
      <c r="C81" s="175"/>
      <c r="D81" s="175"/>
      <c r="E81" s="175"/>
      <c r="F81" s="175"/>
      <c r="G81" s="175"/>
      <c r="H81" s="175"/>
      <c r="I81" s="175"/>
      <c r="J81" s="175"/>
      <c r="K81" s="175"/>
      <c r="L81" s="175"/>
      <c r="M81" s="58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="2" customFormat="1" ht="24.96" customHeight="1">
      <c r="A82" s="33"/>
      <c r="B82" s="34"/>
      <c r="C82" s="20" t="s">
        <v>104</v>
      </c>
      <c r="D82" s="35"/>
      <c r="E82" s="35"/>
      <c r="F82" s="35"/>
      <c r="G82" s="35"/>
      <c r="H82" s="35"/>
      <c r="I82" s="35"/>
      <c r="J82" s="35"/>
      <c r="K82" s="35"/>
      <c r="L82" s="35"/>
      <c r="M82" s="58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="2" customFormat="1" ht="6.96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35"/>
      <c r="M83" s="58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="2" customFormat="1" ht="12" customHeight="1">
      <c r="A84" s="33"/>
      <c r="B84" s="34"/>
      <c r="C84" s="26" t="s">
        <v>15</v>
      </c>
      <c r="D84" s="35"/>
      <c r="E84" s="35"/>
      <c r="F84" s="35"/>
      <c r="G84" s="35"/>
      <c r="H84" s="35"/>
      <c r="I84" s="35"/>
      <c r="J84" s="35"/>
      <c r="K84" s="35"/>
      <c r="L84" s="35"/>
      <c r="M84" s="58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="2" customFormat="1" ht="16.5" customHeight="1">
      <c r="A85" s="33"/>
      <c r="B85" s="34"/>
      <c r="C85" s="35"/>
      <c r="D85" s="35"/>
      <c r="E85" s="176" t="str">
        <f>E7</f>
        <v>Oprava kabelizace M. Budějovice - Blížkovice</v>
      </c>
      <c r="F85" s="26"/>
      <c r="G85" s="26"/>
      <c r="H85" s="26"/>
      <c r="I85" s="35"/>
      <c r="J85" s="35"/>
      <c r="K85" s="35"/>
      <c r="L85" s="35"/>
      <c r="M85" s="58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="2" customFormat="1" ht="12" customHeight="1">
      <c r="A86" s="33"/>
      <c r="B86" s="34"/>
      <c r="C86" s="26" t="s">
        <v>100</v>
      </c>
      <c r="D86" s="35"/>
      <c r="E86" s="35"/>
      <c r="F86" s="35"/>
      <c r="G86" s="35"/>
      <c r="H86" s="35"/>
      <c r="I86" s="35"/>
      <c r="J86" s="35"/>
      <c r="K86" s="35"/>
      <c r="L86" s="35"/>
      <c r="M86" s="58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="2" customFormat="1" ht="16.5" customHeight="1">
      <c r="A87" s="33"/>
      <c r="B87" s="34"/>
      <c r="C87" s="35"/>
      <c r="D87" s="35"/>
      <c r="E87" s="71" t="str">
        <f>E9</f>
        <v>03 - VRN</v>
      </c>
      <c r="F87" s="35"/>
      <c r="G87" s="35"/>
      <c r="H87" s="35"/>
      <c r="I87" s="35"/>
      <c r="J87" s="35"/>
      <c r="K87" s="35"/>
      <c r="L87" s="35"/>
      <c r="M87" s="58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="2" customFormat="1" ht="6.96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35"/>
      <c r="M88" s="58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="2" customFormat="1" ht="12" customHeight="1">
      <c r="A89" s="33"/>
      <c r="B89" s="34"/>
      <c r="C89" s="26" t="s">
        <v>19</v>
      </c>
      <c r="D89" s="35"/>
      <c r="E89" s="35"/>
      <c r="F89" s="23" t="str">
        <f>F12</f>
        <v xml:space="preserve"> </v>
      </c>
      <c r="G89" s="35"/>
      <c r="H89" s="35"/>
      <c r="I89" s="26" t="s">
        <v>21</v>
      </c>
      <c r="J89" s="74" t="str">
        <f>IF(J12="","",J12)</f>
        <v>26. 10. 2020</v>
      </c>
      <c r="K89" s="35"/>
      <c r="L89" s="35"/>
      <c r="M89" s="58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="2" customFormat="1" ht="6.96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35"/>
      <c r="M90" s="58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="2" customFormat="1" ht="15.15" customHeight="1">
      <c r="A91" s="33"/>
      <c r="B91" s="34"/>
      <c r="C91" s="26" t="s">
        <v>23</v>
      </c>
      <c r="D91" s="35"/>
      <c r="E91" s="35"/>
      <c r="F91" s="23" t="str">
        <f>E15</f>
        <v>Správa železniční dopravní cesty, s.o.</v>
      </c>
      <c r="G91" s="35"/>
      <c r="H91" s="35"/>
      <c r="I91" s="26" t="s">
        <v>29</v>
      </c>
      <c r="J91" s="27" t="str">
        <f>E21</f>
        <v xml:space="preserve"> </v>
      </c>
      <c r="K91" s="35"/>
      <c r="L91" s="35"/>
      <c r="M91" s="58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="2" customFormat="1" ht="15.15" customHeight="1">
      <c r="A92" s="33"/>
      <c r="B92" s="34"/>
      <c r="C92" s="26" t="s">
        <v>28</v>
      </c>
      <c r="D92" s="35"/>
      <c r="E92" s="35"/>
      <c r="F92" s="23" t="str">
        <f>IF(E18="","",E18)</f>
        <v xml:space="preserve"> </v>
      </c>
      <c r="G92" s="35"/>
      <c r="H92" s="35"/>
      <c r="I92" s="26" t="s">
        <v>30</v>
      </c>
      <c r="J92" s="27" t="str">
        <f>E24</f>
        <v xml:space="preserve"> </v>
      </c>
      <c r="K92" s="35"/>
      <c r="L92" s="35"/>
      <c r="M92" s="58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="2" customFormat="1" ht="10.32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35"/>
      <c r="M93" s="58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="2" customFormat="1" ht="29.28" customHeight="1">
      <c r="A94" s="33"/>
      <c r="B94" s="34"/>
      <c r="C94" s="177" t="s">
        <v>105</v>
      </c>
      <c r="D94" s="134"/>
      <c r="E94" s="134"/>
      <c r="F94" s="134"/>
      <c r="G94" s="134"/>
      <c r="H94" s="134"/>
      <c r="I94" s="178" t="s">
        <v>106</v>
      </c>
      <c r="J94" s="178" t="s">
        <v>107</v>
      </c>
      <c r="K94" s="178" t="s">
        <v>108</v>
      </c>
      <c r="L94" s="134"/>
      <c r="M94" s="58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="2" customFormat="1" ht="10.32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35"/>
      <c r="M95" s="58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="2" customFormat="1" ht="22.8" customHeight="1">
      <c r="A96" s="33"/>
      <c r="B96" s="34"/>
      <c r="C96" s="179" t="s">
        <v>109</v>
      </c>
      <c r="D96" s="35"/>
      <c r="E96" s="35"/>
      <c r="F96" s="35"/>
      <c r="G96" s="35"/>
      <c r="H96" s="35"/>
      <c r="I96" s="105">
        <f>Q125</f>
        <v>0</v>
      </c>
      <c r="J96" s="105">
        <f>R125</f>
        <v>776928</v>
      </c>
      <c r="K96" s="105">
        <f>K125</f>
        <v>776928</v>
      </c>
      <c r="L96" s="35"/>
      <c r="M96" s="58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4" t="s">
        <v>110</v>
      </c>
    </row>
    <row r="97" s="10" customFormat="1" ht="24.96" customHeight="1">
      <c r="A97" s="10"/>
      <c r="B97" s="223"/>
      <c r="C97" s="224"/>
      <c r="D97" s="225" t="s">
        <v>216</v>
      </c>
      <c r="E97" s="226"/>
      <c r="F97" s="226"/>
      <c r="G97" s="226"/>
      <c r="H97" s="226"/>
      <c r="I97" s="227">
        <f>Q126</f>
        <v>0</v>
      </c>
      <c r="J97" s="227">
        <f>R126</f>
        <v>776928</v>
      </c>
      <c r="K97" s="227">
        <f>K126</f>
        <v>776928</v>
      </c>
      <c r="L97" s="224"/>
      <c r="M97" s="228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</row>
    <row r="98" s="11" customFormat="1" ht="19.92" customHeight="1">
      <c r="A98" s="11"/>
      <c r="B98" s="229"/>
      <c r="C98" s="230"/>
      <c r="D98" s="231" t="s">
        <v>217</v>
      </c>
      <c r="E98" s="232"/>
      <c r="F98" s="232"/>
      <c r="G98" s="232"/>
      <c r="H98" s="232"/>
      <c r="I98" s="233">
        <f>Q127</f>
        <v>0</v>
      </c>
      <c r="J98" s="233">
        <f>R127</f>
        <v>243000</v>
      </c>
      <c r="K98" s="233">
        <f>K127</f>
        <v>243000</v>
      </c>
      <c r="L98" s="230"/>
      <c r="M98" s="234"/>
      <c r="S98" s="11"/>
      <c r="T98" s="11"/>
      <c r="U98" s="11"/>
      <c r="V98" s="11"/>
      <c r="W98" s="11"/>
      <c r="X98" s="11"/>
      <c r="Y98" s="11"/>
      <c r="Z98" s="11"/>
      <c r="AA98" s="11"/>
      <c r="AB98" s="11"/>
      <c r="AC98" s="11"/>
      <c r="AD98" s="11"/>
      <c r="AE98" s="11"/>
    </row>
    <row r="99" s="11" customFormat="1" ht="19.92" customHeight="1">
      <c r="A99" s="11"/>
      <c r="B99" s="229"/>
      <c r="C99" s="230"/>
      <c r="D99" s="231" t="s">
        <v>218</v>
      </c>
      <c r="E99" s="232"/>
      <c r="F99" s="232"/>
      <c r="G99" s="232"/>
      <c r="H99" s="232"/>
      <c r="I99" s="233">
        <f>Q136</f>
        <v>0</v>
      </c>
      <c r="J99" s="233">
        <f>R136</f>
        <v>85000</v>
      </c>
      <c r="K99" s="233">
        <f>K136</f>
        <v>85000</v>
      </c>
      <c r="L99" s="230"/>
      <c r="M99" s="234"/>
      <c r="S99" s="11"/>
      <c r="T99" s="11"/>
      <c r="U99" s="11"/>
      <c r="V99" s="11"/>
      <c r="W99" s="11"/>
      <c r="X99" s="11"/>
      <c r="Y99" s="11"/>
      <c r="Z99" s="11"/>
      <c r="AA99" s="11"/>
      <c r="AB99" s="11"/>
      <c r="AC99" s="11"/>
      <c r="AD99" s="11"/>
      <c r="AE99" s="11"/>
    </row>
    <row r="100" s="11" customFormat="1" ht="19.92" customHeight="1">
      <c r="A100" s="11"/>
      <c r="B100" s="229"/>
      <c r="C100" s="230"/>
      <c r="D100" s="231" t="s">
        <v>219</v>
      </c>
      <c r="E100" s="232"/>
      <c r="F100" s="232"/>
      <c r="G100" s="232"/>
      <c r="H100" s="232"/>
      <c r="I100" s="233">
        <f>Q139</f>
        <v>0</v>
      </c>
      <c r="J100" s="233">
        <f>R139</f>
        <v>248000</v>
      </c>
      <c r="K100" s="233">
        <f>K139</f>
        <v>248000</v>
      </c>
      <c r="L100" s="230"/>
      <c r="M100" s="234"/>
      <c r="S100" s="11"/>
      <c r="T100" s="11"/>
      <c r="U100" s="11"/>
      <c r="V100" s="11"/>
      <c r="W100" s="11"/>
      <c r="X100" s="11"/>
      <c r="Y100" s="11"/>
      <c r="Z100" s="11"/>
      <c r="AA100" s="11"/>
      <c r="AB100" s="11"/>
      <c r="AC100" s="11"/>
      <c r="AD100" s="11"/>
      <c r="AE100" s="11"/>
    </row>
    <row r="101" s="11" customFormat="1" ht="19.92" customHeight="1">
      <c r="A101" s="11"/>
      <c r="B101" s="229"/>
      <c r="C101" s="230"/>
      <c r="D101" s="231" t="s">
        <v>220</v>
      </c>
      <c r="E101" s="232"/>
      <c r="F101" s="232"/>
      <c r="G101" s="232"/>
      <c r="H101" s="232"/>
      <c r="I101" s="233">
        <f>Q142</f>
        <v>0</v>
      </c>
      <c r="J101" s="233">
        <f>R142</f>
        <v>200928</v>
      </c>
      <c r="K101" s="233">
        <f>K142</f>
        <v>200928</v>
      </c>
      <c r="L101" s="230"/>
      <c r="M101" s="234"/>
      <c r="S101" s="11"/>
      <c r="T101" s="11"/>
      <c r="U101" s="11"/>
      <c r="V101" s="11"/>
      <c r="W101" s="11"/>
      <c r="X101" s="11"/>
      <c r="Y101" s="11"/>
      <c r="Z101" s="11"/>
      <c r="AA101" s="11"/>
      <c r="AB101" s="11"/>
      <c r="AC101" s="11"/>
      <c r="AD101" s="11"/>
      <c r="AE101" s="11"/>
    </row>
    <row r="102" s="2" customFormat="1" ht="21.84" customHeight="1">
      <c r="A102" s="33"/>
      <c r="B102" s="34"/>
      <c r="C102" s="35"/>
      <c r="D102" s="35"/>
      <c r="E102" s="35"/>
      <c r="F102" s="35"/>
      <c r="G102" s="35"/>
      <c r="H102" s="35"/>
      <c r="I102" s="35"/>
      <c r="J102" s="35"/>
      <c r="K102" s="35"/>
      <c r="L102" s="35"/>
      <c r="M102" s="58"/>
      <c r="S102" s="33"/>
      <c r="T102" s="33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</row>
    <row r="103" s="2" customFormat="1" ht="6.96" customHeight="1">
      <c r="A103" s="33"/>
      <c r="B103" s="34"/>
      <c r="C103" s="35"/>
      <c r="D103" s="35"/>
      <c r="E103" s="35"/>
      <c r="F103" s="35"/>
      <c r="G103" s="35"/>
      <c r="H103" s="35"/>
      <c r="I103" s="35"/>
      <c r="J103" s="35"/>
      <c r="K103" s="35"/>
      <c r="L103" s="35"/>
      <c r="M103" s="58"/>
      <c r="S103" s="33"/>
      <c r="T103" s="33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</row>
    <row r="104" s="2" customFormat="1" ht="29.28" customHeight="1">
      <c r="A104" s="33"/>
      <c r="B104" s="34"/>
      <c r="C104" s="179" t="s">
        <v>111</v>
      </c>
      <c r="D104" s="35"/>
      <c r="E104" s="35"/>
      <c r="F104" s="35"/>
      <c r="G104" s="35"/>
      <c r="H104" s="35"/>
      <c r="I104" s="35"/>
      <c r="J104" s="35"/>
      <c r="K104" s="180">
        <v>0</v>
      </c>
      <c r="L104" s="35"/>
      <c r="M104" s="58"/>
      <c r="O104" s="181" t="s">
        <v>40</v>
      </c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</row>
    <row r="105" s="2" customFormat="1" ht="18" customHeight="1">
      <c r="A105" s="33"/>
      <c r="B105" s="34"/>
      <c r="C105" s="35"/>
      <c r="D105" s="35"/>
      <c r="E105" s="35"/>
      <c r="F105" s="35"/>
      <c r="G105" s="35"/>
      <c r="H105" s="35"/>
      <c r="I105" s="35"/>
      <c r="J105" s="35"/>
      <c r="K105" s="35"/>
      <c r="L105" s="35"/>
      <c r="M105" s="58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</row>
    <row r="106" s="2" customFormat="1" ht="29.28" customHeight="1">
      <c r="A106" s="33"/>
      <c r="B106" s="34"/>
      <c r="C106" s="133" t="s">
        <v>98</v>
      </c>
      <c r="D106" s="134"/>
      <c r="E106" s="134"/>
      <c r="F106" s="134"/>
      <c r="G106" s="134"/>
      <c r="H106" s="134"/>
      <c r="I106" s="134"/>
      <c r="J106" s="134"/>
      <c r="K106" s="135">
        <f>ROUND(K96+K104,2)</f>
        <v>776928</v>
      </c>
      <c r="L106" s="134"/>
      <c r="M106" s="58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07" s="2" customFormat="1" ht="6.96" customHeight="1">
      <c r="A107" s="33"/>
      <c r="B107" s="61"/>
      <c r="C107" s="62"/>
      <c r="D107" s="62"/>
      <c r="E107" s="62"/>
      <c r="F107" s="62"/>
      <c r="G107" s="62"/>
      <c r="H107" s="62"/>
      <c r="I107" s="62"/>
      <c r="J107" s="62"/>
      <c r="K107" s="62"/>
      <c r="L107" s="62"/>
      <c r="M107" s="58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11" s="2" customFormat="1" ht="6.96" customHeight="1">
      <c r="A111" s="33"/>
      <c r="B111" s="63"/>
      <c r="C111" s="64"/>
      <c r="D111" s="64"/>
      <c r="E111" s="64"/>
      <c r="F111" s="64"/>
      <c r="G111" s="64"/>
      <c r="H111" s="64"/>
      <c r="I111" s="64"/>
      <c r="J111" s="64"/>
      <c r="K111" s="64"/>
      <c r="L111" s="64"/>
      <c r="M111" s="58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="2" customFormat="1" ht="24.96" customHeight="1">
      <c r="A112" s="33"/>
      <c r="B112" s="34"/>
      <c r="C112" s="20" t="s">
        <v>112</v>
      </c>
      <c r="D112" s="35"/>
      <c r="E112" s="35"/>
      <c r="F112" s="35"/>
      <c r="G112" s="35"/>
      <c r="H112" s="35"/>
      <c r="I112" s="35"/>
      <c r="J112" s="35"/>
      <c r="K112" s="35"/>
      <c r="L112" s="35"/>
      <c r="M112" s="58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="2" customFormat="1" ht="6.96" customHeight="1">
      <c r="A113" s="33"/>
      <c r="B113" s="34"/>
      <c r="C113" s="35"/>
      <c r="D113" s="35"/>
      <c r="E113" s="35"/>
      <c r="F113" s="35"/>
      <c r="G113" s="35"/>
      <c r="H113" s="35"/>
      <c r="I113" s="35"/>
      <c r="J113" s="35"/>
      <c r="K113" s="35"/>
      <c r="L113" s="35"/>
      <c r="M113" s="58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="2" customFormat="1" ht="12" customHeight="1">
      <c r="A114" s="33"/>
      <c r="B114" s="34"/>
      <c r="C114" s="26" t="s">
        <v>15</v>
      </c>
      <c r="D114" s="35"/>
      <c r="E114" s="35"/>
      <c r="F114" s="35"/>
      <c r="G114" s="35"/>
      <c r="H114" s="35"/>
      <c r="I114" s="35"/>
      <c r="J114" s="35"/>
      <c r="K114" s="35"/>
      <c r="L114" s="35"/>
      <c r="M114" s="58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="2" customFormat="1" ht="16.5" customHeight="1">
      <c r="A115" s="33"/>
      <c r="B115" s="34"/>
      <c r="C115" s="35"/>
      <c r="D115" s="35"/>
      <c r="E115" s="176" t="str">
        <f>E7</f>
        <v>Oprava kabelizace M. Budějovice - Blížkovice</v>
      </c>
      <c r="F115" s="26"/>
      <c r="G115" s="26"/>
      <c r="H115" s="26"/>
      <c r="I115" s="35"/>
      <c r="J115" s="35"/>
      <c r="K115" s="35"/>
      <c r="L115" s="35"/>
      <c r="M115" s="58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="2" customFormat="1" ht="12" customHeight="1">
      <c r="A116" s="33"/>
      <c r="B116" s="34"/>
      <c r="C116" s="26" t="s">
        <v>100</v>
      </c>
      <c r="D116" s="35"/>
      <c r="E116" s="35"/>
      <c r="F116" s="35"/>
      <c r="G116" s="35"/>
      <c r="H116" s="35"/>
      <c r="I116" s="35"/>
      <c r="J116" s="35"/>
      <c r="K116" s="35"/>
      <c r="L116" s="35"/>
      <c r="M116" s="58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="2" customFormat="1" ht="16.5" customHeight="1">
      <c r="A117" s="33"/>
      <c r="B117" s="34"/>
      <c r="C117" s="35"/>
      <c r="D117" s="35"/>
      <c r="E117" s="71" t="str">
        <f>E9</f>
        <v>03 - VRN</v>
      </c>
      <c r="F117" s="35"/>
      <c r="G117" s="35"/>
      <c r="H117" s="35"/>
      <c r="I117" s="35"/>
      <c r="J117" s="35"/>
      <c r="K117" s="35"/>
      <c r="L117" s="35"/>
      <c r="M117" s="58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="2" customFormat="1" ht="6.96" customHeight="1">
      <c r="A118" s="33"/>
      <c r="B118" s="34"/>
      <c r="C118" s="35"/>
      <c r="D118" s="35"/>
      <c r="E118" s="35"/>
      <c r="F118" s="35"/>
      <c r="G118" s="35"/>
      <c r="H118" s="35"/>
      <c r="I118" s="35"/>
      <c r="J118" s="35"/>
      <c r="K118" s="35"/>
      <c r="L118" s="35"/>
      <c r="M118" s="58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="2" customFormat="1" ht="12" customHeight="1">
      <c r="A119" s="33"/>
      <c r="B119" s="34"/>
      <c r="C119" s="26" t="s">
        <v>19</v>
      </c>
      <c r="D119" s="35"/>
      <c r="E119" s="35"/>
      <c r="F119" s="23" t="str">
        <f>F12</f>
        <v xml:space="preserve"> </v>
      </c>
      <c r="G119" s="35"/>
      <c r="H119" s="35"/>
      <c r="I119" s="26" t="s">
        <v>21</v>
      </c>
      <c r="J119" s="74" t="str">
        <f>IF(J12="","",J12)</f>
        <v>26. 10. 2020</v>
      </c>
      <c r="K119" s="35"/>
      <c r="L119" s="35"/>
      <c r="M119" s="58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="2" customFormat="1" ht="6.96" customHeight="1">
      <c r="A120" s="33"/>
      <c r="B120" s="34"/>
      <c r="C120" s="35"/>
      <c r="D120" s="35"/>
      <c r="E120" s="35"/>
      <c r="F120" s="35"/>
      <c r="G120" s="35"/>
      <c r="H120" s="35"/>
      <c r="I120" s="35"/>
      <c r="J120" s="35"/>
      <c r="K120" s="35"/>
      <c r="L120" s="35"/>
      <c r="M120" s="58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="2" customFormat="1" ht="15.15" customHeight="1">
      <c r="A121" s="33"/>
      <c r="B121" s="34"/>
      <c r="C121" s="26" t="s">
        <v>23</v>
      </c>
      <c r="D121" s="35"/>
      <c r="E121" s="35"/>
      <c r="F121" s="23" t="str">
        <f>E15</f>
        <v>Správa železniční dopravní cesty, s.o.</v>
      </c>
      <c r="G121" s="35"/>
      <c r="H121" s="35"/>
      <c r="I121" s="26" t="s">
        <v>29</v>
      </c>
      <c r="J121" s="27" t="str">
        <f>E21</f>
        <v xml:space="preserve"> </v>
      </c>
      <c r="K121" s="35"/>
      <c r="L121" s="35"/>
      <c r="M121" s="58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="2" customFormat="1" ht="15.15" customHeight="1">
      <c r="A122" s="33"/>
      <c r="B122" s="34"/>
      <c r="C122" s="26" t="s">
        <v>28</v>
      </c>
      <c r="D122" s="35"/>
      <c r="E122" s="35"/>
      <c r="F122" s="23" t="str">
        <f>IF(E18="","",E18)</f>
        <v xml:space="preserve"> </v>
      </c>
      <c r="G122" s="35"/>
      <c r="H122" s="35"/>
      <c r="I122" s="26" t="s">
        <v>30</v>
      </c>
      <c r="J122" s="27" t="str">
        <f>E24</f>
        <v xml:space="preserve"> </v>
      </c>
      <c r="K122" s="35"/>
      <c r="L122" s="35"/>
      <c r="M122" s="58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</row>
    <row r="123" s="2" customFormat="1" ht="10.32" customHeight="1">
      <c r="A123" s="33"/>
      <c r="B123" s="34"/>
      <c r="C123" s="35"/>
      <c r="D123" s="35"/>
      <c r="E123" s="35"/>
      <c r="F123" s="35"/>
      <c r="G123" s="35"/>
      <c r="H123" s="35"/>
      <c r="I123" s="35"/>
      <c r="J123" s="35"/>
      <c r="K123" s="35"/>
      <c r="L123" s="35"/>
      <c r="M123" s="58"/>
      <c r="S123" s="33"/>
      <c r="T123" s="33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</row>
    <row r="124" s="9" customFormat="1" ht="29.28" customHeight="1">
      <c r="A124" s="182"/>
      <c r="B124" s="183"/>
      <c r="C124" s="184" t="s">
        <v>113</v>
      </c>
      <c r="D124" s="185" t="s">
        <v>61</v>
      </c>
      <c r="E124" s="185" t="s">
        <v>57</v>
      </c>
      <c r="F124" s="185" t="s">
        <v>58</v>
      </c>
      <c r="G124" s="185" t="s">
        <v>114</v>
      </c>
      <c r="H124" s="185" t="s">
        <v>115</v>
      </c>
      <c r="I124" s="185" t="s">
        <v>116</v>
      </c>
      <c r="J124" s="185" t="s">
        <v>117</v>
      </c>
      <c r="K124" s="185" t="s">
        <v>108</v>
      </c>
      <c r="L124" s="186" t="s">
        <v>118</v>
      </c>
      <c r="M124" s="187"/>
      <c r="N124" s="95" t="s">
        <v>1</v>
      </c>
      <c r="O124" s="96" t="s">
        <v>40</v>
      </c>
      <c r="P124" s="96" t="s">
        <v>119</v>
      </c>
      <c r="Q124" s="96" t="s">
        <v>120</v>
      </c>
      <c r="R124" s="96" t="s">
        <v>121</v>
      </c>
      <c r="S124" s="96" t="s">
        <v>122</v>
      </c>
      <c r="T124" s="96" t="s">
        <v>123</v>
      </c>
      <c r="U124" s="96" t="s">
        <v>124</v>
      </c>
      <c r="V124" s="96" t="s">
        <v>125</v>
      </c>
      <c r="W124" s="96" t="s">
        <v>126</v>
      </c>
      <c r="X124" s="96" t="s">
        <v>127</v>
      </c>
      <c r="Y124" s="97" t="s">
        <v>128</v>
      </c>
      <c r="Z124" s="182"/>
      <c r="AA124" s="182"/>
      <c r="AB124" s="182"/>
      <c r="AC124" s="182"/>
      <c r="AD124" s="182"/>
      <c r="AE124" s="182"/>
    </row>
    <row r="125" s="2" customFormat="1" ht="22.8" customHeight="1">
      <c r="A125" s="33"/>
      <c r="B125" s="34"/>
      <c r="C125" s="102" t="s">
        <v>129</v>
      </c>
      <c r="D125" s="35"/>
      <c r="E125" s="35"/>
      <c r="F125" s="35"/>
      <c r="G125" s="35"/>
      <c r="H125" s="35"/>
      <c r="I125" s="35"/>
      <c r="J125" s="35"/>
      <c r="K125" s="188">
        <f>BK125</f>
        <v>776928</v>
      </c>
      <c r="L125" s="35"/>
      <c r="M125" s="36"/>
      <c r="N125" s="98"/>
      <c r="O125" s="189"/>
      <c r="P125" s="99"/>
      <c r="Q125" s="190">
        <f>Q126</f>
        <v>0</v>
      </c>
      <c r="R125" s="190">
        <f>R126</f>
        <v>776928</v>
      </c>
      <c r="S125" s="99"/>
      <c r="T125" s="191">
        <f>T126</f>
        <v>0</v>
      </c>
      <c r="U125" s="99"/>
      <c r="V125" s="191">
        <f>V126</f>
        <v>0</v>
      </c>
      <c r="W125" s="99"/>
      <c r="X125" s="191">
        <f>X126</f>
        <v>0</v>
      </c>
      <c r="Y125" s="100"/>
      <c r="Z125" s="33"/>
      <c r="AA125" s="33"/>
      <c r="AB125" s="33"/>
      <c r="AC125" s="33"/>
      <c r="AD125" s="33"/>
      <c r="AE125" s="33"/>
      <c r="AT125" s="14" t="s">
        <v>77</v>
      </c>
      <c r="AU125" s="14" t="s">
        <v>110</v>
      </c>
      <c r="BK125" s="192">
        <f>BK126</f>
        <v>776928</v>
      </c>
    </row>
    <row r="126" s="12" customFormat="1" ht="25.92" customHeight="1">
      <c r="A126" s="12"/>
      <c r="B126" s="235"/>
      <c r="C126" s="236"/>
      <c r="D126" s="237" t="s">
        <v>77</v>
      </c>
      <c r="E126" s="238" t="s">
        <v>93</v>
      </c>
      <c r="F126" s="238" t="s">
        <v>221</v>
      </c>
      <c r="G126" s="236"/>
      <c r="H126" s="236"/>
      <c r="I126" s="236"/>
      <c r="J126" s="236"/>
      <c r="K126" s="239">
        <f>BK126</f>
        <v>776928</v>
      </c>
      <c r="L126" s="236"/>
      <c r="M126" s="240"/>
      <c r="N126" s="241"/>
      <c r="O126" s="242"/>
      <c r="P126" s="242"/>
      <c r="Q126" s="243">
        <f>Q127+Q136+Q139+Q142</f>
        <v>0</v>
      </c>
      <c r="R126" s="243">
        <f>R127+R136+R139+R142</f>
        <v>776928</v>
      </c>
      <c r="S126" s="242"/>
      <c r="T126" s="244">
        <f>T127+T136+T139+T142</f>
        <v>0</v>
      </c>
      <c r="U126" s="242"/>
      <c r="V126" s="244">
        <f>V127+V136+V139+V142</f>
        <v>0</v>
      </c>
      <c r="W126" s="242"/>
      <c r="X126" s="244">
        <f>X127+X136+X139+X142</f>
        <v>0</v>
      </c>
      <c r="Y126" s="245"/>
      <c r="Z126" s="12"/>
      <c r="AA126" s="12"/>
      <c r="AB126" s="12"/>
      <c r="AC126" s="12"/>
      <c r="AD126" s="12"/>
      <c r="AE126" s="12"/>
      <c r="AR126" s="246" t="s">
        <v>151</v>
      </c>
      <c r="AT126" s="247" t="s">
        <v>77</v>
      </c>
      <c r="AU126" s="247" t="s">
        <v>78</v>
      </c>
      <c r="AY126" s="246" t="s">
        <v>135</v>
      </c>
      <c r="BK126" s="248">
        <f>BK127+BK136+BK139+BK142</f>
        <v>776928</v>
      </c>
    </row>
    <row r="127" s="12" customFormat="1" ht="22.8" customHeight="1">
      <c r="A127" s="12"/>
      <c r="B127" s="235"/>
      <c r="C127" s="236"/>
      <c r="D127" s="237" t="s">
        <v>77</v>
      </c>
      <c r="E127" s="249" t="s">
        <v>222</v>
      </c>
      <c r="F127" s="249" t="s">
        <v>223</v>
      </c>
      <c r="G127" s="236"/>
      <c r="H127" s="236"/>
      <c r="I127" s="236"/>
      <c r="J127" s="236"/>
      <c r="K127" s="250">
        <f>BK127</f>
        <v>243000</v>
      </c>
      <c r="L127" s="236"/>
      <c r="M127" s="240"/>
      <c r="N127" s="241"/>
      <c r="O127" s="242"/>
      <c r="P127" s="242"/>
      <c r="Q127" s="243">
        <f>SUM(Q128:Q135)</f>
        <v>0</v>
      </c>
      <c r="R127" s="243">
        <f>SUM(R128:R135)</f>
        <v>243000</v>
      </c>
      <c r="S127" s="242"/>
      <c r="T127" s="244">
        <f>SUM(T128:T135)</f>
        <v>0</v>
      </c>
      <c r="U127" s="242"/>
      <c r="V127" s="244">
        <f>SUM(V128:V135)</f>
        <v>0</v>
      </c>
      <c r="W127" s="242"/>
      <c r="X127" s="244">
        <f>SUM(X128:X135)</f>
        <v>0</v>
      </c>
      <c r="Y127" s="245"/>
      <c r="Z127" s="12"/>
      <c r="AA127" s="12"/>
      <c r="AB127" s="12"/>
      <c r="AC127" s="12"/>
      <c r="AD127" s="12"/>
      <c r="AE127" s="12"/>
      <c r="AR127" s="246" t="s">
        <v>151</v>
      </c>
      <c r="AT127" s="247" t="s">
        <v>77</v>
      </c>
      <c r="AU127" s="247" t="s">
        <v>86</v>
      </c>
      <c r="AY127" s="246" t="s">
        <v>135</v>
      </c>
      <c r="BK127" s="248">
        <f>SUM(BK128:BK135)</f>
        <v>243000</v>
      </c>
    </row>
    <row r="128" s="2" customFormat="1" ht="14.4" customHeight="1">
      <c r="A128" s="33"/>
      <c r="B128" s="34"/>
      <c r="C128" s="193" t="s">
        <v>86</v>
      </c>
      <c r="D128" s="193" t="s">
        <v>130</v>
      </c>
      <c r="E128" s="194" t="s">
        <v>224</v>
      </c>
      <c r="F128" s="195" t="s">
        <v>225</v>
      </c>
      <c r="G128" s="196" t="s">
        <v>226</v>
      </c>
      <c r="H128" s="197">
        <v>1</v>
      </c>
      <c r="I128" s="198">
        <v>0</v>
      </c>
      <c r="J128" s="198">
        <v>45000</v>
      </c>
      <c r="K128" s="198">
        <f>ROUND(P128*H128,2)</f>
        <v>45000</v>
      </c>
      <c r="L128" s="195" t="s">
        <v>1</v>
      </c>
      <c r="M128" s="36"/>
      <c r="N128" s="199" t="s">
        <v>1</v>
      </c>
      <c r="O128" s="200" t="s">
        <v>43</v>
      </c>
      <c r="P128" s="201">
        <f>I128+J128</f>
        <v>45000</v>
      </c>
      <c r="Q128" s="201">
        <f>ROUND(I128*H128,2)</f>
        <v>0</v>
      </c>
      <c r="R128" s="201">
        <f>ROUND(J128*H128,2)</f>
        <v>45000</v>
      </c>
      <c r="S128" s="202">
        <v>0</v>
      </c>
      <c r="T128" s="202">
        <f>S128*H128</f>
        <v>0</v>
      </c>
      <c r="U128" s="202">
        <v>0</v>
      </c>
      <c r="V128" s="202">
        <f>U128*H128</f>
        <v>0</v>
      </c>
      <c r="W128" s="202">
        <v>0</v>
      </c>
      <c r="X128" s="202">
        <f>W128*H128</f>
        <v>0</v>
      </c>
      <c r="Y128" s="203" t="s">
        <v>1</v>
      </c>
      <c r="Z128" s="33"/>
      <c r="AA128" s="33"/>
      <c r="AB128" s="33"/>
      <c r="AC128" s="33"/>
      <c r="AD128" s="33"/>
      <c r="AE128" s="33"/>
      <c r="AR128" s="204" t="s">
        <v>227</v>
      </c>
      <c r="AT128" s="204" t="s">
        <v>130</v>
      </c>
      <c r="AU128" s="204" t="s">
        <v>88</v>
      </c>
      <c r="AY128" s="14" t="s">
        <v>135</v>
      </c>
      <c r="BE128" s="205">
        <f>IF(O128="základní",K128,0)</f>
        <v>0</v>
      </c>
      <c r="BF128" s="205">
        <f>IF(O128="snížená",K128,0)</f>
        <v>0</v>
      </c>
      <c r="BG128" s="205">
        <f>IF(O128="zákl. přenesená",K128,0)</f>
        <v>45000</v>
      </c>
      <c r="BH128" s="205">
        <f>IF(O128="sníž. přenesená",K128,0)</f>
        <v>0</v>
      </c>
      <c r="BI128" s="205">
        <f>IF(O128="nulová",K128,0)</f>
        <v>0</v>
      </c>
      <c r="BJ128" s="14" t="s">
        <v>134</v>
      </c>
      <c r="BK128" s="205">
        <f>ROUND(P128*H128,2)</f>
        <v>45000</v>
      </c>
      <c r="BL128" s="14" t="s">
        <v>227</v>
      </c>
      <c r="BM128" s="204" t="s">
        <v>228</v>
      </c>
    </row>
    <row r="129" s="2" customFormat="1">
      <c r="A129" s="33"/>
      <c r="B129" s="34"/>
      <c r="C129" s="35"/>
      <c r="D129" s="206" t="s">
        <v>137</v>
      </c>
      <c r="E129" s="35"/>
      <c r="F129" s="207" t="s">
        <v>225</v>
      </c>
      <c r="G129" s="35"/>
      <c r="H129" s="35"/>
      <c r="I129" s="35"/>
      <c r="J129" s="35"/>
      <c r="K129" s="35"/>
      <c r="L129" s="35"/>
      <c r="M129" s="36"/>
      <c r="N129" s="208"/>
      <c r="O129" s="209"/>
      <c r="P129" s="86"/>
      <c r="Q129" s="86"/>
      <c r="R129" s="86"/>
      <c r="S129" s="86"/>
      <c r="T129" s="86"/>
      <c r="U129" s="86"/>
      <c r="V129" s="86"/>
      <c r="W129" s="86"/>
      <c r="X129" s="86"/>
      <c r="Y129" s="87"/>
      <c r="Z129" s="33"/>
      <c r="AA129" s="33"/>
      <c r="AB129" s="33"/>
      <c r="AC129" s="33"/>
      <c r="AD129" s="33"/>
      <c r="AE129" s="33"/>
      <c r="AT129" s="14" t="s">
        <v>137</v>
      </c>
      <c r="AU129" s="14" t="s">
        <v>88</v>
      </c>
    </row>
    <row r="130" s="2" customFormat="1" ht="14.4" customHeight="1">
      <c r="A130" s="33"/>
      <c r="B130" s="34"/>
      <c r="C130" s="193" t="s">
        <v>88</v>
      </c>
      <c r="D130" s="193" t="s">
        <v>130</v>
      </c>
      <c r="E130" s="194" t="s">
        <v>229</v>
      </c>
      <c r="F130" s="195" t="s">
        <v>230</v>
      </c>
      <c r="G130" s="196" t="s">
        <v>226</v>
      </c>
      <c r="H130" s="197">
        <v>1</v>
      </c>
      <c r="I130" s="198">
        <v>0</v>
      </c>
      <c r="J130" s="198">
        <v>168000</v>
      </c>
      <c r="K130" s="198">
        <f>ROUND(P130*H130,2)</f>
        <v>168000</v>
      </c>
      <c r="L130" s="195" t="s">
        <v>1</v>
      </c>
      <c r="M130" s="36"/>
      <c r="N130" s="199" t="s">
        <v>1</v>
      </c>
      <c r="O130" s="200" t="s">
        <v>43</v>
      </c>
      <c r="P130" s="201">
        <f>I130+J130</f>
        <v>168000</v>
      </c>
      <c r="Q130" s="201">
        <f>ROUND(I130*H130,2)</f>
        <v>0</v>
      </c>
      <c r="R130" s="201">
        <f>ROUND(J130*H130,2)</f>
        <v>168000</v>
      </c>
      <c r="S130" s="202">
        <v>0</v>
      </c>
      <c r="T130" s="202">
        <f>S130*H130</f>
        <v>0</v>
      </c>
      <c r="U130" s="202">
        <v>0</v>
      </c>
      <c r="V130" s="202">
        <f>U130*H130</f>
        <v>0</v>
      </c>
      <c r="W130" s="202">
        <v>0</v>
      </c>
      <c r="X130" s="202">
        <f>W130*H130</f>
        <v>0</v>
      </c>
      <c r="Y130" s="203" t="s">
        <v>1</v>
      </c>
      <c r="Z130" s="33"/>
      <c r="AA130" s="33"/>
      <c r="AB130" s="33"/>
      <c r="AC130" s="33"/>
      <c r="AD130" s="33"/>
      <c r="AE130" s="33"/>
      <c r="AR130" s="204" t="s">
        <v>227</v>
      </c>
      <c r="AT130" s="204" t="s">
        <v>130</v>
      </c>
      <c r="AU130" s="204" t="s">
        <v>88</v>
      </c>
      <c r="AY130" s="14" t="s">
        <v>135</v>
      </c>
      <c r="BE130" s="205">
        <f>IF(O130="základní",K130,0)</f>
        <v>0</v>
      </c>
      <c r="BF130" s="205">
        <f>IF(O130="snížená",K130,0)</f>
        <v>0</v>
      </c>
      <c r="BG130" s="205">
        <f>IF(O130="zákl. přenesená",K130,0)</f>
        <v>168000</v>
      </c>
      <c r="BH130" s="205">
        <f>IF(O130="sníž. přenesená",K130,0)</f>
        <v>0</v>
      </c>
      <c r="BI130" s="205">
        <f>IF(O130="nulová",K130,0)</f>
        <v>0</v>
      </c>
      <c r="BJ130" s="14" t="s">
        <v>134</v>
      </c>
      <c r="BK130" s="205">
        <f>ROUND(P130*H130,2)</f>
        <v>168000</v>
      </c>
      <c r="BL130" s="14" t="s">
        <v>227</v>
      </c>
      <c r="BM130" s="204" t="s">
        <v>231</v>
      </c>
    </row>
    <row r="131" s="2" customFormat="1">
      <c r="A131" s="33"/>
      <c r="B131" s="34"/>
      <c r="C131" s="35"/>
      <c r="D131" s="206" t="s">
        <v>137</v>
      </c>
      <c r="E131" s="35"/>
      <c r="F131" s="207" t="s">
        <v>230</v>
      </c>
      <c r="G131" s="35"/>
      <c r="H131" s="35"/>
      <c r="I131" s="35"/>
      <c r="J131" s="35"/>
      <c r="K131" s="35"/>
      <c r="L131" s="35"/>
      <c r="M131" s="36"/>
      <c r="N131" s="208"/>
      <c r="O131" s="209"/>
      <c r="P131" s="86"/>
      <c r="Q131" s="86"/>
      <c r="R131" s="86"/>
      <c r="S131" s="86"/>
      <c r="T131" s="86"/>
      <c r="U131" s="86"/>
      <c r="V131" s="86"/>
      <c r="W131" s="86"/>
      <c r="X131" s="86"/>
      <c r="Y131" s="87"/>
      <c r="Z131" s="33"/>
      <c r="AA131" s="33"/>
      <c r="AB131" s="33"/>
      <c r="AC131" s="33"/>
      <c r="AD131" s="33"/>
      <c r="AE131" s="33"/>
      <c r="AT131" s="14" t="s">
        <v>137</v>
      </c>
      <c r="AU131" s="14" t="s">
        <v>88</v>
      </c>
    </row>
    <row r="132" s="2" customFormat="1" ht="14.4" customHeight="1">
      <c r="A132" s="33"/>
      <c r="B132" s="34"/>
      <c r="C132" s="193" t="s">
        <v>138</v>
      </c>
      <c r="D132" s="193" t="s">
        <v>130</v>
      </c>
      <c r="E132" s="194" t="s">
        <v>232</v>
      </c>
      <c r="F132" s="195" t="s">
        <v>233</v>
      </c>
      <c r="G132" s="196" t="s">
        <v>234</v>
      </c>
      <c r="H132" s="197">
        <v>1</v>
      </c>
      <c r="I132" s="198">
        <v>0</v>
      </c>
      <c r="J132" s="198">
        <v>20000</v>
      </c>
      <c r="K132" s="198">
        <f>ROUND(P132*H132,2)</f>
        <v>20000</v>
      </c>
      <c r="L132" s="195" t="s">
        <v>1</v>
      </c>
      <c r="M132" s="36"/>
      <c r="N132" s="199" t="s">
        <v>1</v>
      </c>
      <c r="O132" s="200" t="s">
        <v>43</v>
      </c>
      <c r="P132" s="201">
        <f>I132+J132</f>
        <v>20000</v>
      </c>
      <c r="Q132" s="201">
        <f>ROUND(I132*H132,2)</f>
        <v>0</v>
      </c>
      <c r="R132" s="201">
        <f>ROUND(J132*H132,2)</f>
        <v>20000</v>
      </c>
      <c r="S132" s="202">
        <v>0</v>
      </c>
      <c r="T132" s="202">
        <f>S132*H132</f>
        <v>0</v>
      </c>
      <c r="U132" s="202">
        <v>0</v>
      </c>
      <c r="V132" s="202">
        <f>U132*H132</f>
        <v>0</v>
      </c>
      <c r="W132" s="202">
        <v>0</v>
      </c>
      <c r="X132" s="202">
        <f>W132*H132</f>
        <v>0</v>
      </c>
      <c r="Y132" s="203" t="s">
        <v>1</v>
      </c>
      <c r="Z132" s="33"/>
      <c r="AA132" s="33"/>
      <c r="AB132" s="33"/>
      <c r="AC132" s="33"/>
      <c r="AD132" s="33"/>
      <c r="AE132" s="33"/>
      <c r="AR132" s="204" t="s">
        <v>227</v>
      </c>
      <c r="AT132" s="204" t="s">
        <v>130</v>
      </c>
      <c r="AU132" s="204" t="s">
        <v>88</v>
      </c>
      <c r="AY132" s="14" t="s">
        <v>135</v>
      </c>
      <c r="BE132" s="205">
        <f>IF(O132="základní",K132,0)</f>
        <v>0</v>
      </c>
      <c r="BF132" s="205">
        <f>IF(O132="snížená",K132,0)</f>
        <v>0</v>
      </c>
      <c r="BG132" s="205">
        <f>IF(O132="zákl. přenesená",K132,0)</f>
        <v>20000</v>
      </c>
      <c r="BH132" s="205">
        <f>IF(O132="sníž. přenesená",K132,0)</f>
        <v>0</v>
      </c>
      <c r="BI132" s="205">
        <f>IF(O132="nulová",K132,0)</f>
        <v>0</v>
      </c>
      <c r="BJ132" s="14" t="s">
        <v>134</v>
      </c>
      <c r="BK132" s="205">
        <f>ROUND(P132*H132,2)</f>
        <v>20000</v>
      </c>
      <c r="BL132" s="14" t="s">
        <v>227</v>
      </c>
      <c r="BM132" s="204" t="s">
        <v>235</v>
      </c>
    </row>
    <row r="133" s="2" customFormat="1">
      <c r="A133" s="33"/>
      <c r="B133" s="34"/>
      <c r="C133" s="35"/>
      <c r="D133" s="206" t="s">
        <v>137</v>
      </c>
      <c r="E133" s="35"/>
      <c r="F133" s="207" t="s">
        <v>233</v>
      </c>
      <c r="G133" s="35"/>
      <c r="H133" s="35"/>
      <c r="I133" s="35"/>
      <c r="J133" s="35"/>
      <c r="K133" s="35"/>
      <c r="L133" s="35"/>
      <c r="M133" s="36"/>
      <c r="N133" s="208"/>
      <c r="O133" s="209"/>
      <c r="P133" s="86"/>
      <c r="Q133" s="86"/>
      <c r="R133" s="86"/>
      <c r="S133" s="86"/>
      <c r="T133" s="86"/>
      <c r="U133" s="86"/>
      <c r="V133" s="86"/>
      <c r="W133" s="86"/>
      <c r="X133" s="86"/>
      <c r="Y133" s="87"/>
      <c r="Z133" s="33"/>
      <c r="AA133" s="33"/>
      <c r="AB133" s="33"/>
      <c r="AC133" s="33"/>
      <c r="AD133" s="33"/>
      <c r="AE133" s="33"/>
      <c r="AT133" s="14" t="s">
        <v>137</v>
      </c>
      <c r="AU133" s="14" t="s">
        <v>88</v>
      </c>
    </row>
    <row r="134" s="2" customFormat="1" ht="14.4" customHeight="1">
      <c r="A134" s="33"/>
      <c r="B134" s="34"/>
      <c r="C134" s="193" t="s">
        <v>134</v>
      </c>
      <c r="D134" s="193" t="s">
        <v>130</v>
      </c>
      <c r="E134" s="194" t="s">
        <v>236</v>
      </c>
      <c r="F134" s="195" t="s">
        <v>237</v>
      </c>
      <c r="G134" s="196" t="s">
        <v>234</v>
      </c>
      <c r="H134" s="197">
        <v>1</v>
      </c>
      <c r="I134" s="198">
        <v>0</v>
      </c>
      <c r="J134" s="198">
        <v>10000</v>
      </c>
      <c r="K134" s="198">
        <f>ROUND(P134*H134,2)</f>
        <v>10000</v>
      </c>
      <c r="L134" s="195" t="s">
        <v>1</v>
      </c>
      <c r="M134" s="36"/>
      <c r="N134" s="199" t="s">
        <v>1</v>
      </c>
      <c r="O134" s="200" t="s">
        <v>43</v>
      </c>
      <c r="P134" s="201">
        <f>I134+J134</f>
        <v>10000</v>
      </c>
      <c r="Q134" s="201">
        <f>ROUND(I134*H134,2)</f>
        <v>0</v>
      </c>
      <c r="R134" s="201">
        <f>ROUND(J134*H134,2)</f>
        <v>10000</v>
      </c>
      <c r="S134" s="202">
        <v>0</v>
      </c>
      <c r="T134" s="202">
        <f>S134*H134</f>
        <v>0</v>
      </c>
      <c r="U134" s="202">
        <v>0</v>
      </c>
      <c r="V134" s="202">
        <f>U134*H134</f>
        <v>0</v>
      </c>
      <c r="W134" s="202">
        <v>0</v>
      </c>
      <c r="X134" s="202">
        <f>W134*H134</f>
        <v>0</v>
      </c>
      <c r="Y134" s="203" t="s">
        <v>1</v>
      </c>
      <c r="Z134" s="33"/>
      <c r="AA134" s="33"/>
      <c r="AB134" s="33"/>
      <c r="AC134" s="33"/>
      <c r="AD134" s="33"/>
      <c r="AE134" s="33"/>
      <c r="AR134" s="204" t="s">
        <v>227</v>
      </c>
      <c r="AT134" s="204" t="s">
        <v>130</v>
      </c>
      <c r="AU134" s="204" t="s">
        <v>88</v>
      </c>
      <c r="AY134" s="14" t="s">
        <v>135</v>
      </c>
      <c r="BE134" s="205">
        <f>IF(O134="základní",K134,0)</f>
        <v>0</v>
      </c>
      <c r="BF134" s="205">
        <f>IF(O134="snížená",K134,0)</f>
        <v>0</v>
      </c>
      <c r="BG134" s="205">
        <f>IF(O134="zákl. přenesená",K134,0)</f>
        <v>10000</v>
      </c>
      <c r="BH134" s="205">
        <f>IF(O134="sníž. přenesená",K134,0)</f>
        <v>0</v>
      </c>
      <c r="BI134" s="205">
        <f>IF(O134="nulová",K134,0)</f>
        <v>0</v>
      </c>
      <c r="BJ134" s="14" t="s">
        <v>134</v>
      </c>
      <c r="BK134" s="205">
        <f>ROUND(P134*H134,2)</f>
        <v>10000</v>
      </c>
      <c r="BL134" s="14" t="s">
        <v>227</v>
      </c>
      <c r="BM134" s="204" t="s">
        <v>238</v>
      </c>
    </row>
    <row r="135" s="2" customFormat="1">
      <c r="A135" s="33"/>
      <c r="B135" s="34"/>
      <c r="C135" s="35"/>
      <c r="D135" s="206" t="s">
        <v>137</v>
      </c>
      <c r="E135" s="35"/>
      <c r="F135" s="207" t="s">
        <v>237</v>
      </c>
      <c r="G135" s="35"/>
      <c r="H135" s="35"/>
      <c r="I135" s="35"/>
      <c r="J135" s="35"/>
      <c r="K135" s="35"/>
      <c r="L135" s="35"/>
      <c r="M135" s="36"/>
      <c r="N135" s="208"/>
      <c r="O135" s="209"/>
      <c r="P135" s="86"/>
      <c r="Q135" s="86"/>
      <c r="R135" s="86"/>
      <c r="S135" s="86"/>
      <c r="T135" s="86"/>
      <c r="U135" s="86"/>
      <c r="V135" s="86"/>
      <c r="W135" s="86"/>
      <c r="X135" s="86"/>
      <c r="Y135" s="87"/>
      <c r="Z135" s="33"/>
      <c r="AA135" s="33"/>
      <c r="AB135" s="33"/>
      <c r="AC135" s="33"/>
      <c r="AD135" s="33"/>
      <c r="AE135" s="33"/>
      <c r="AT135" s="14" t="s">
        <v>137</v>
      </c>
      <c r="AU135" s="14" t="s">
        <v>88</v>
      </c>
    </row>
    <row r="136" s="12" customFormat="1" ht="22.8" customHeight="1">
      <c r="A136" s="12"/>
      <c r="B136" s="235"/>
      <c r="C136" s="236"/>
      <c r="D136" s="237" t="s">
        <v>77</v>
      </c>
      <c r="E136" s="249" t="s">
        <v>239</v>
      </c>
      <c r="F136" s="249" t="s">
        <v>240</v>
      </c>
      <c r="G136" s="236"/>
      <c r="H136" s="236"/>
      <c r="I136" s="236"/>
      <c r="J136" s="236"/>
      <c r="K136" s="250">
        <f>BK136</f>
        <v>85000</v>
      </c>
      <c r="L136" s="236"/>
      <c r="M136" s="240"/>
      <c r="N136" s="241"/>
      <c r="O136" s="242"/>
      <c r="P136" s="242"/>
      <c r="Q136" s="243">
        <f>SUM(Q137:Q138)</f>
        <v>0</v>
      </c>
      <c r="R136" s="243">
        <f>SUM(R137:R138)</f>
        <v>85000</v>
      </c>
      <c r="S136" s="242"/>
      <c r="T136" s="244">
        <f>SUM(T137:T138)</f>
        <v>0</v>
      </c>
      <c r="U136" s="242"/>
      <c r="V136" s="244">
        <f>SUM(V137:V138)</f>
        <v>0</v>
      </c>
      <c r="W136" s="242"/>
      <c r="X136" s="244">
        <f>SUM(X137:X138)</f>
        <v>0</v>
      </c>
      <c r="Y136" s="245"/>
      <c r="Z136" s="12"/>
      <c r="AA136" s="12"/>
      <c r="AB136" s="12"/>
      <c r="AC136" s="12"/>
      <c r="AD136" s="12"/>
      <c r="AE136" s="12"/>
      <c r="AR136" s="246" t="s">
        <v>151</v>
      </c>
      <c r="AT136" s="247" t="s">
        <v>77</v>
      </c>
      <c r="AU136" s="247" t="s">
        <v>86</v>
      </c>
      <c r="AY136" s="246" t="s">
        <v>135</v>
      </c>
      <c r="BK136" s="248">
        <f>SUM(BK137:BK138)</f>
        <v>85000</v>
      </c>
    </row>
    <row r="137" s="2" customFormat="1" ht="14.4" customHeight="1">
      <c r="A137" s="33"/>
      <c r="B137" s="34"/>
      <c r="C137" s="193" t="s">
        <v>151</v>
      </c>
      <c r="D137" s="193" t="s">
        <v>130</v>
      </c>
      <c r="E137" s="194" t="s">
        <v>241</v>
      </c>
      <c r="F137" s="195" t="s">
        <v>242</v>
      </c>
      <c r="G137" s="196" t="s">
        <v>234</v>
      </c>
      <c r="H137" s="197">
        <v>1</v>
      </c>
      <c r="I137" s="198">
        <v>0</v>
      </c>
      <c r="J137" s="198">
        <v>85000</v>
      </c>
      <c r="K137" s="198">
        <f>ROUND(P137*H137,2)</f>
        <v>85000</v>
      </c>
      <c r="L137" s="195" t="s">
        <v>1</v>
      </c>
      <c r="M137" s="36"/>
      <c r="N137" s="199" t="s">
        <v>1</v>
      </c>
      <c r="O137" s="200" t="s">
        <v>43</v>
      </c>
      <c r="P137" s="201">
        <f>I137+J137</f>
        <v>85000</v>
      </c>
      <c r="Q137" s="201">
        <f>ROUND(I137*H137,2)</f>
        <v>0</v>
      </c>
      <c r="R137" s="201">
        <f>ROUND(J137*H137,2)</f>
        <v>85000</v>
      </c>
      <c r="S137" s="202">
        <v>0</v>
      </c>
      <c r="T137" s="202">
        <f>S137*H137</f>
        <v>0</v>
      </c>
      <c r="U137" s="202">
        <v>0</v>
      </c>
      <c r="V137" s="202">
        <f>U137*H137</f>
        <v>0</v>
      </c>
      <c r="W137" s="202">
        <v>0</v>
      </c>
      <c r="X137" s="202">
        <f>W137*H137</f>
        <v>0</v>
      </c>
      <c r="Y137" s="203" t="s">
        <v>1</v>
      </c>
      <c r="Z137" s="33"/>
      <c r="AA137" s="33"/>
      <c r="AB137" s="33"/>
      <c r="AC137" s="33"/>
      <c r="AD137" s="33"/>
      <c r="AE137" s="33"/>
      <c r="AR137" s="204" t="s">
        <v>227</v>
      </c>
      <c r="AT137" s="204" t="s">
        <v>130</v>
      </c>
      <c r="AU137" s="204" t="s">
        <v>88</v>
      </c>
      <c r="AY137" s="14" t="s">
        <v>135</v>
      </c>
      <c r="BE137" s="205">
        <f>IF(O137="základní",K137,0)</f>
        <v>0</v>
      </c>
      <c r="BF137" s="205">
        <f>IF(O137="snížená",K137,0)</f>
        <v>0</v>
      </c>
      <c r="BG137" s="205">
        <f>IF(O137="zákl. přenesená",K137,0)</f>
        <v>85000</v>
      </c>
      <c r="BH137" s="205">
        <f>IF(O137="sníž. přenesená",K137,0)</f>
        <v>0</v>
      </c>
      <c r="BI137" s="205">
        <f>IF(O137="nulová",K137,0)</f>
        <v>0</v>
      </c>
      <c r="BJ137" s="14" t="s">
        <v>134</v>
      </c>
      <c r="BK137" s="205">
        <f>ROUND(P137*H137,2)</f>
        <v>85000</v>
      </c>
      <c r="BL137" s="14" t="s">
        <v>227</v>
      </c>
      <c r="BM137" s="204" t="s">
        <v>243</v>
      </c>
    </row>
    <row r="138" s="2" customFormat="1">
      <c r="A138" s="33"/>
      <c r="B138" s="34"/>
      <c r="C138" s="35"/>
      <c r="D138" s="206" t="s">
        <v>137</v>
      </c>
      <c r="E138" s="35"/>
      <c r="F138" s="207" t="s">
        <v>242</v>
      </c>
      <c r="G138" s="35"/>
      <c r="H138" s="35"/>
      <c r="I138" s="35"/>
      <c r="J138" s="35"/>
      <c r="K138" s="35"/>
      <c r="L138" s="35"/>
      <c r="M138" s="36"/>
      <c r="N138" s="208"/>
      <c r="O138" s="209"/>
      <c r="P138" s="86"/>
      <c r="Q138" s="86"/>
      <c r="R138" s="86"/>
      <c r="S138" s="86"/>
      <c r="T138" s="86"/>
      <c r="U138" s="86"/>
      <c r="V138" s="86"/>
      <c r="W138" s="86"/>
      <c r="X138" s="86"/>
      <c r="Y138" s="87"/>
      <c r="Z138" s="33"/>
      <c r="AA138" s="33"/>
      <c r="AB138" s="33"/>
      <c r="AC138" s="33"/>
      <c r="AD138" s="33"/>
      <c r="AE138" s="33"/>
      <c r="AT138" s="14" t="s">
        <v>137</v>
      </c>
      <c r="AU138" s="14" t="s">
        <v>88</v>
      </c>
    </row>
    <row r="139" s="12" customFormat="1" ht="22.8" customHeight="1">
      <c r="A139" s="12"/>
      <c r="B139" s="235"/>
      <c r="C139" s="236"/>
      <c r="D139" s="237" t="s">
        <v>77</v>
      </c>
      <c r="E139" s="249" t="s">
        <v>244</v>
      </c>
      <c r="F139" s="249" t="s">
        <v>245</v>
      </c>
      <c r="G139" s="236"/>
      <c r="H139" s="236"/>
      <c r="I139" s="236"/>
      <c r="J139" s="236"/>
      <c r="K139" s="250">
        <f>BK139</f>
        <v>248000</v>
      </c>
      <c r="L139" s="236"/>
      <c r="M139" s="240"/>
      <c r="N139" s="241"/>
      <c r="O139" s="242"/>
      <c r="P139" s="242"/>
      <c r="Q139" s="243">
        <f>SUM(Q140:Q141)</f>
        <v>0</v>
      </c>
      <c r="R139" s="243">
        <f>SUM(R140:R141)</f>
        <v>248000</v>
      </c>
      <c r="S139" s="242"/>
      <c r="T139" s="244">
        <f>SUM(T140:T141)</f>
        <v>0</v>
      </c>
      <c r="U139" s="242"/>
      <c r="V139" s="244">
        <f>SUM(V140:V141)</f>
        <v>0</v>
      </c>
      <c r="W139" s="242"/>
      <c r="X139" s="244">
        <f>SUM(X140:X141)</f>
        <v>0</v>
      </c>
      <c r="Y139" s="245"/>
      <c r="Z139" s="12"/>
      <c r="AA139" s="12"/>
      <c r="AB139" s="12"/>
      <c r="AC139" s="12"/>
      <c r="AD139" s="12"/>
      <c r="AE139" s="12"/>
      <c r="AR139" s="246" t="s">
        <v>151</v>
      </c>
      <c r="AT139" s="247" t="s">
        <v>77</v>
      </c>
      <c r="AU139" s="247" t="s">
        <v>86</v>
      </c>
      <c r="AY139" s="246" t="s">
        <v>135</v>
      </c>
      <c r="BK139" s="248">
        <f>SUM(BK140:BK141)</f>
        <v>248000</v>
      </c>
    </row>
    <row r="140" s="2" customFormat="1" ht="14.4" customHeight="1">
      <c r="A140" s="33"/>
      <c r="B140" s="34"/>
      <c r="C140" s="193" t="s">
        <v>246</v>
      </c>
      <c r="D140" s="193" t="s">
        <v>130</v>
      </c>
      <c r="E140" s="194" t="s">
        <v>247</v>
      </c>
      <c r="F140" s="195" t="s">
        <v>248</v>
      </c>
      <c r="G140" s="196" t="s">
        <v>249</v>
      </c>
      <c r="H140" s="197">
        <v>1</v>
      </c>
      <c r="I140" s="198">
        <v>0</v>
      </c>
      <c r="J140" s="198">
        <v>248000</v>
      </c>
      <c r="K140" s="198">
        <f>ROUND(P140*H140,2)</f>
        <v>248000</v>
      </c>
      <c r="L140" s="195" t="s">
        <v>1</v>
      </c>
      <c r="M140" s="36"/>
      <c r="N140" s="199" t="s">
        <v>1</v>
      </c>
      <c r="O140" s="200" t="s">
        <v>43</v>
      </c>
      <c r="P140" s="201">
        <f>I140+J140</f>
        <v>248000</v>
      </c>
      <c r="Q140" s="201">
        <f>ROUND(I140*H140,2)</f>
        <v>0</v>
      </c>
      <c r="R140" s="201">
        <f>ROUND(J140*H140,2)</f>
        <v>248000</v>
      </c>
      <c r="S140" s="202">
        <v>0</v>
      </c>
      <c r="T140" s="202">
        <f>S140*H140</f>
        <v>0</v>
      </c>
      <c r="U140" s="202">
        <v>0</v>
      </c>
      <c r="V140" s="202">
        <f>U140*H140</f>
        <v>0</v>
      </c>
      <c r="W140" s="202">
        <v>0</v>
      </c>
      <c r="X140" s="202">
        <f>W140*H140</f>
        <v>0</v>
      </c>
      <c r="Y140" s="203" t="s">
        <v>1</v>
      </c>
      <c r="Z140" s="33"/>
      <c r="AA140" s="33"/>
      <c r="AB140" s="33"/>
      <c r="AC140" s="33"/>
      <c r="AD140" s="33"/>
      <c r="AE140" s="33"/>
      <c r="AR140" s="204" t="s">
        <v>227</v>
      </c>
      <c r="AT140" s="204" t="s">
        <v>130</v>
      </c>
      <c r="AU140" s="204" t="s">
        <v>88</v>
      </c>
      <c r="AY140" s="14" t="s">
        <v>135</v>
      </c>
      <c r="BE140" s="205">
        <f>IF(O140="základní",K140,0)</f>
        <v>0</v>
      </c>
      <c r="BF140" s="205">
        <f>IF(O140="snížená",K140,0)</f>
        <v>0</v>
      </c>
      <c r="BG140" s="205">
        <f>IF(O140="zákl. přenesená",K140,0)</f>
        <v>248000</v>
      </c>
      <c r="BH140" s="205">
        <f>IF(O140="sníž. přenesená",K140,0)</f>
        <v>0</v>
      </c>
      <c r="BI140" s="205">
        <f>IF(O140="nulová",K140,0)</f>
        <v>0</v>
      </c>
      <c r="BJ140" s="14" t="s">
        <v>134</v>
      </c>
      <c r="BK140" s="205">
        <f>ROUND(P140*H140,2)</f>
        <v>248000</v>
      </c>
      <c r="BL140" s="14" t="s">
        <v>227</v>
      </c>
      <c r="BM140" s="204" t="s">
        <v>250</v>
      </c>
    </row>
    <row r="141" s="2" customFormat="1">
      <c r="A141" s="33"/>
      <c r="B141" s="34"/>
      <c r="C141" s="35"/>
      <c r="D141" s="206" t="s">
        <v>137</v>
      </c>
      <c r="E141" s="35"/>
      <c r="F141" s="207" t="s">
        <v>248</v>
      </c>
      <c r="G141" s="35"/>
      <c r="H141" s="35"/>
      <c r="I141" s="35"/>
      <c r="J141" s="35"/>
      <c r="K141" s="35"/>
      <c r="L141" s="35"/>
      <c r="M141" s="36"/>
      <c r="N141" s="208"/>
      <c r="O141" s="209"/>
      <c r="P141" s="86"/>
      <c r="Q141" s="86"/>
      <c r="R141" s="86"/>
      <c r="S141" s="86"/>
      <c r="T141" s="86"/>
      <c r="U141" s="86"/>
      <c r="V141" s="86"/>
      <c r="W141" s="86"/>
      <c r="X141" s="86"/>
      <c r="Y141" s="87"/>
      <c r="Z141" s="33"/>
      <c r="AA141" s="33"/>
      <c r="AB141" s="33"/>
      <c r="AC141" s="33"/>
      <c r="AD141" s="33"/>
      <c r="AE141" s="33"/>
      <c r="AT141" s="14" t="s">
        <v>137</v>
      </c>
      <c r="AU141" s="14" t="s">
        <v>88</v>
      </c>
    </row>
    <row r="142" s="12" customFormat="1" ht="22.8" customHeight="1">
      <c r="A142" s="12"/>
      <c r="B142" s="235"/>
      <c r="C142" s="236"/>
      <c r="D142" s="237" t="s">
        <v>77</v>
      </c>
      <c r="E142" s="249" t="s">
        <v>251</v>
      </c>
      <c r="F142" s="249" t="s">
        <v>252</v>
      </c>
      <c r="G142" s="236"/>
      <c r="H142" s="236"/>
      <c r="I142" s="236"/>
      <c r="J142" s="236"/>
      <c r="K142" s="250">
        <f>BK142</f>
        <v>200928</v>
      </c>
      <c r="L142" s="236"/>
      <c r="M142" s="240"/>
      <c r="N142" s="241"/>
      <c r="O142" s="242"/>
      <c r="P142" s="242"/>
      <c r="Q142" s="243">
        <f>SUM(Q143:Q146)</f>
        <v>0</v>
      </c>
      <c r="R142" s="243">
        <f>SUM(R143:R146)</f>
        <v>200928</v>
      </c>
      <c r="S142" s="242"/>
      <c r="T142" s="244">
        <f>SUM(T143:T146)</f>
        <v>0</v>
      </c>
      <c r="U142" s="242"/>
      <c r="V142" s="244">
        <f>SUM(V143:V146)</f>
        <v>0</v>
      </c>
      <c r="W142" s="242"/>
      <c r="X142" s="244">
        <f>SUM(X143:X146)</f>
        <v>0</v>
      </c>
      <c r="Y142" s="245"/>
      <c r="Z142" s="12"/>
      <c r="AA142" s="12"/>
      <c r="AB142" s="12"/>
      <c r="AC142" s="12"/>
      <c r="AD142" s="12"/>
      <c r="AE142" s="12"/>
      <c r="AR142" s="246" t="s">
        <v>151</v>
      </c>
      <c r="AT142" s="247" t="s">
        <v>77</v>
      </c>
      <c r="AU142" s="247" t="s">
        <v>86</v>
      </c>
      <c r="AY142" s="246" t="s">
        <v>135</v>
      </c>
      <c r="BK142" s="248">
        <f>SUM(BK143:BK146)</f>
        <v>200928</v>
      </c>
    </row>
    <row r="143" s="2" customFormat="1" ht="14.4" customHeight="1">
      <c r="A143" s="33"/>
      <c r="B143" s="34"/>
      <c r="C143" s="193" t="s">
        <v>155</v>
      </c>
      <c r="D143" s="193" t="s">
        <v>130</v>
      </c>
      <c r="E143" s="194" t="s">
        <v>253</v>
      </c>
      <c r="F143" s="195" t="s">
        <v>254</v>
      </c>
      <c r="G143" s="196" t="s">
        <v>192</v>
      </c>
      <c r="H143" s="197">
        <v>320</v>
      </c>
      <c r="I143" s="198">
        <v>0</v>
      </c>
      <c r="J143" s="198">
        <v>30.16</v>
      </c>
      <c r="K143" s="198">
        <f>ROUND(P143*H143,2)</f>
        <v>9651.2000000000007</v>
      </c>
      <c r="L143" s="195" t="s">
        <v>1</v>
      </c>
      <c r="M143" s="36"/>
      <c r="N143" s="199" t="s">
        <v>1</v>
      </c>
      <c r="O143" s="200" t="s">
        <v>43</v>
      </c>
      <c r="P143" s="201">
        <f>I143+J143</f>
        <v>30.16</v>
      </c>
      <c r="Q143" s="201">
        <f>ROUND(I143*H143,2)</f>
        <v>0</v>
      </c>
      <c r="R143" s="201">
        <f>ROUND(J143*H143,2)</f>
        <v>9651.2000000000007</v>
      </c>
      <c r="S143" s="202">
        <v>0</v>
      </c>
      <c r="T143" s="202">
        <f>S143*H143</f>
        <v>0</v>
      </c>
      <c r="U143" s="202">
        <v>0</v>
      </c>
      <c r="V143" s="202">
        <f>U143*H143</f>
        <v>0</v>
      </c>
      <c r="W143" s="202">
        <v>0</v>
      </c>
      <c r="X143" s="202">
        <f>W143*H143</f>
        <v>0</v>
      </c>
      <c r="Y143" s="203" t="s">
        <v>1</v>
      </c>
      <c r="Z143" s="33"/>
      <c r="AA143" s="33"/>
      <c r="AB143" s="33"/>
      <c r="AC143" s="33"/>
      <c r="AD143" s="33"/>
      <c r="AE143" s="33"/>
      <c r="AR143" s="204" t="s">
        <v>227</v>
      </c>
      <c r="AT143" s="204" t="s">
        <v>130</v>
      </c>
      <c r="AU143" s="204" t="s">
        <v>88</v>
      </c>
      <c r="AY143" s="14" t="s">
        <v>135</v>
      </c>
      <c r="BE143" s="205">
        <f>IF(O143="základní",K143,0)</f>
        <v>0</v>
      </c>
      <c r="BF143" s="205">
        <f>IF(O143="snížená",K143,0)</f>
        <v>0</v>
      </c>
      <c r="BG143" s="205">
        <f>IF(O143="zákl. přenesená",K143,0)</f>
        <v>9651.2000000000007</v>
      </c>
      <c r="BH143" s="205">
        <f>IF(O143="sníž. přenesená",K143,0)</f>
        <v>0</v>
      </c>
      <c r="BI143" s="205">
        <f>IF(O143="nulová",K143,0)</f>
        <v>0</v>
      </c>
      <c r="BJ143" s="14" t="s">
        <v>134</v>
      </c>
      <c r="BK143" s="205">
        <f>ROUND(P143*H143,2)</f>
        <v>9651.2000000000007</v>
      </c>
      <c r="BL143" s="14" t="s">
        <v>227</v>
      </c>
      <c r="BM143" s="204" t="s">
        <v>255</v>
      </c>
    </row>
    <row r="144" s="2" customFormat="1">
      <c r="A144" s="33"/>
      <c r="B144" s="34"/>
      <c r="C144" s="35"/>
      <c r="D144" s="206" t="s">
        <v>137</v>
      </c>
      <c r="E144" s="35"/>
      <c r="F144" s="207" t="s">
        <v>254</v>
      </c>
      <c r="G144" s="35"/>
      <c r="H144" s="35"/>
      <c r="I144" s="35"/>
      <c r="J144" s="35"/>
      <c r="K144" s="35"/>
      <c r="L144" s="35"/>
      <c r="M144" s="36"/>
      <c r="N144" s="208"/>
      <c r="O144" s="209"/>
      <c r="P144" s="86"/>
      <c r="Q144" s="86"/>
      <c r="R144" s="86"/>
      <c r="S144" s="86"/>
      <c r="T144" s="86"/>
      <c r="U144" s="86"/>
      <c r="V144" s="86"/>
      <c r="W144" s="86"/>
      <c r="X144" s="86"/>
      <c r="Y144" s="87"/>
      <c r="Z144" s="33"/>
      <c r="AA144" s="33"/>
      <c r="AB144" s="33"/>
      <c r="AC144" s="33"/>
      <c r="AD144" s="33"/>
      <c r="AE144" s="33"/>
      <c r="AT144" s="14" t="s">
        <v>137</v>
      </c>
      <c r="AU144" s="14" t="s">
        <v>88</v>
      </c>
    </row>
    <row r="145" s="2" customFormat="1" ht="14.4" customHeight="1">
      <c r="A145" s="33"/>
      <c r="B145" s="34"/>
      <c r="C145" s="193" t="s">
        <v>167</v>
      </c>
      <c r="D145" s="193" t="s">
        <v>130</v>
      </c>
      <c r="E145" s="194" t="s">
        <v>256</v>
      </c>
      <c r="F145" s="195" t="s">
        <v>257</v>
      </c>
      <c r="G145" s="196" t="s">
        <v>192</v>
      </c>
      <c r="H145" s="197">
        <v>9680</v>
      </c>
      <c r="I145" s="198">
        <v>0</v>
      </c>
      <c r="J145" s="198">
        <v>19.760000000000002</v>
      </c>
      <c r="K145" s="198">
        <f>ROUND(P145*H145,2)</f>
        <v>191276.79999999999</v>
      </c>
      <c r="L145" s="195" t="s">
        <v>1</v>
      </c>
      <c r="M145" s="36"/>
      <c r="N145" s="199" t="s">
        <v>1</v>
      </c>
      <c r="O145" s="200" t="s">
        <v>43</v>
      </c>
      <c r="P145" s="201">
        <f>I145+J145</f>
        <v>19.760000000000002</v>
      </c>
      <c r="Q145" s="201">
        <f>ROUND(I145*H145,2)</f>
        <v>0</v>
      </c>
      <c r="R145" s="201">
        <f>ROUND(J145*H145,2)</f>
        <v>191276.79999999999</v>
      </c>
      <c r="S145" s="202">
        <v>0</v>
      </c>
      <c r="T145" s="202">
        <f>S145*H145</f>
        <v>0</v>
      </c>
      <c r="U145" s="202">
        <v>0</v>
      </c>
      <c r="V145" s="202">
        <f>U145*H145</f>
        <v>0</v>
      </c>
      <c r="W145" s="202">
        <v>0</v>
      </c>
      <c r="X145" s="202">
        <f>W145*H145</f>
        <v>0</v>
      </c>
      <c r="Y145" s="203" t="s">
        <v>1</v>
      </c>
      <c r="Z145" s="33"/>
      <c r="AA145" s="33"/>
      <c r="AB145" s="33"/>
      <c r="AC145" s="33"/>
      <c r="AD145" s="33"/>
      <c r="AE145" s="33"/>
      <c r="AR145" s="204" t="s">
        <v>227</v>
      </c>
      <c r="AT145" s="204" t="s">
        <v>130</v>
      </c>
      <c r="AU145" s="204" t="s">
        <v>88</v>
      </c>
      <c r="AY145" s="14" t="s">
        <v>135</v>
      </c>
      <c r="BE145" s="205">
        <f>IF(O145="základní",K145,0)</f>
        <v>0</v>
      </c>
      <c r="BF145" s="205">
        <f>IF(O145="snížená",K145,0)</f>
        <v>0</v>
      </c>
      <c r="BG145" s="205">
        <f>IF(O145="zákl. přenesená",K145,0)</f>
        <v>191276.79999999999</v>
      </c>
      <c r="BH145" s="205">
        <f>IF(O145="sníž. přenesená",K145,0)</f>
        <v>0</v>
      </c>
      <c r="BI145" s="205">
        <f>IF(O145="nulová",K145,0)</f>
        <v>0</v>
      </c>
      <c r="BJ145" s="14" t="s">
        <v>134</v>
      </c>
      <c r="BK145" s="205">
        <f>ROUND(P145*H145,2)</f>
        <v>191276.79999999999</v>
      </c>
      <c r="BL145" s="14" t="s">
        <v>227</v>
      </c>
      <c r="BM145" s="204" t="s">
        <v>258</v>
      </c>
    </row>
    <row r="146" s="2" customFormat="1">
      <c r="A146" s="33"/>
      <c r="B146" s="34"/>
      <c r="C146" s="35"/>
      <c r="D146" s="206" t="s">
        <v>137</v>
      </c>
      <c r="E146" s="35"/>
      <c r="F146" s="207" t="s">
        <v>257</v>
      </c>
      <c r="G146" s="35"/>
      <c r="H146" s="35"/>
      <c r="I146" s="35"/>
      <c r="J146" s="35"/>
      <c r="K146" s="35"/>
      <c r="L146" s="35"/>
      <c r="M146" s="36"/>
      <c r="N146" s="219"/>
      <c r="O146" s="220"/>
      <c r="P146" s="221"/>
      <c r="Q146" s="221"/>
      <c r="R146" s="221"/>
      <c r="S146" s="221"/>
      <c r="T146" s="221"/>
      <c r="U146" s="221"/>
      <c r="V146" s="221"/>
      <c r="W146" s="221"/>
      <c r="X146" s="221"/>
      <c r="Y146" s="222"/>
      <c r="Z146" s="33"/>
      <c r="AA146" s="33"/>
      <c r="AB146" s="33"/>
      <c r="AC146" s="33"/>
      <c r="AD146" s="33"/>
      <c r="AE146" s="33"/>
      <c r="AT146" s="14" t="s">
        <v>137</v>
      </c>
      <c r="AU146" s="14" t="s">
        <v>88</v>
      </c>
    </row>
    <row r="147" s="2" customFormat="1" ht="6.96" customHeight="1">
      <c r="A147" s="33"/>
      <c r="B147" s="61"/>
      <c r="C147" s="62"/>
      <c r="D147" s="62"/>
      <c r="E147" s="62"/>
      <c r="F147" s="62"/>
      <c r="G147" s="62"/>
      <c r="H147" s="62"/>
      <c r="I147" s="62"/>
      <c r="J147" s="62"/>
      <c r="K147" s="62"/>
      <c r="L147" s="62"/>
      <c r="M147" s="36"/>
      <c r="N147" s="33"/>
      <c r="P147" s="33"/>
      <c r="Q147" s="33"/>
      <c r="R147" s="33"/>
      <c r="S147" s="33"/>
      <c r="T147" s="33"/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</row>
  </sheetData>
  <sheetProtection sheet="1" autoFilter="0" formatColumns="0" formatRows="0" objects="1" scenarios="1" spinCount="100000" saltValue="BFssG14Ndj/aAzCCrW0IAZsj/+C/yEM2IKZslIhLs9cjuENDf/FbOTjTjMMYO5PhmlDxFzwv/Bu1jeDHSCN3iw==" hashValue="NbaXL0XPmurmbBkI1RUxkOwgB4gIvs9MuSBeYMCwugezN2NfwPI8L2ZbQVE1jhOmCEZwC2RnrBxrXlFMUfWpcQ==" algorithmName="SHA-512" password="CC35"/>
  <autoFilter ref="C124:L146"/>
  <mergeCells count="9">
    <mergeCell ref="E7:H7"/>
    <mergeCell ref="E9:H9"/>
    <mergeCell ref="E18:H18"/>
    <mergeCell ref="E27:H27"/>
    <mergeCell ref="E85:H85"/>
    <mergeCell ref="E87:H87"/>
    <mergeCell ref="E115:H115"/>
    <mergeCell ref="E117:H117"/>
    <mergeCell ref="M2:Z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Komzák Roman, Bc.</dc:creator>
  <cp:lastModifiedBy>Komzák Roman, Bc.</cp:lastModifiedBy>
  <dcterms:created xsi:type="dcterms:W3CDTF">2020-10-28T16:26:41Z</dcterms:created>
  <dcterms:modified xsi:type="dcterms:W3CDTF">2020-10-28T16:26:47Z</dcterms:modified>
</cp:coreProperties>
</file>